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mc:AlternateContent xmlns:mc="http://schemas.openxmlformats.org/markup-compatibility/2006">
    <mc:Choice Requires="x15">
      <x15ac:absPath xmlns:x15ac="http://schemas.microsoft.com/office/spreadsheetml/2010/11/ac" url="C:\Users\ssalinas\Documents\"/>
    </mc:Choice>
  </mc:AlternateContent>
  <xr:revisionPtr revIDLastSave="0" documentId="13_ncr:1_{E80E4199-948E-48B5-B0B0-1BF0FAFF7F3B}" xr6:coauthVersionLast="36" xr6:coauthVersionMax="36" xr10:uidLastSave="{00000000-0000-0000-0000-000000000000}"/>
  <bookViews>
    <workbookView xWindow="0" yWindow="0" windowWidth="24000" windowHeight="11715" xr2:uid="{00000000-000D-0000-FFFF-FFFF00000000}"/>
  </bookViews>
  <sheets>
    <sheet name="Breadown of payment" sheetId="3" r:id="rId1"/>
    <sheet name="Loan Schedule" sheetId="2" r:id="rId2"/>
  </sheets>
  <definedNames>
    <definedName name="ActualNumberOfPayments">IFERROR(IF(LoanIsGood,IF(PaymentsPerYear=1,1,MATCH(0.01,End_Bal,-1)+1)),"")</definedName>
    <definedName name="ColumnTitle1">PaymentSchedule[[#Headers],[PMT NO]]</definedName>
    <definedName name="End_Bal">PaymentSchedule[ENDING BALANCE]</definedName>
    <definedName name="ExtraPayments">'Loan Schedule'!$E$9</definedName>
    <definedName name="InterestRate">'Loan Schedule'!$E$4</definedName>
    <definedName name="LastCol">MATCH(REPT("z",255),'Loan Schedule'!$11:$11)</definedName>
    <definedName name="LastRow">MATCH(9.99E+307,'Loan Schedule'!$B:$B)</definedName>
    <definedName name="LenderName">'Loan Schedule'!$H$9:$I$9</definedName>
    <definedName name="LoanAmount">'Loan Schedule'!$E$3</definedName>
    <definedName name="LoanIsGood">('Loan Schedule'!$E$3*'Loan Schedule'!$E$4*'Loan Schedule'!$E$5*'Loan Schedule'!$E$7)&gt;0</definedName>
    <definedName name="LoanPeriod">'Loan Schedule'!$E$5</definedName>
    <definedName name="LoanStartDate">'Loan Schedule'!$E$7</definedName>
    <definedName name="PaymentsPerYear">'Loan Schedule'!$E$6</definedName>
    <definedName name="_xlnm.Print_Titles" localSheetId="1">'Loan Schedule'!$11:$11</definedName>
    <definedName name="PrintArea_SET">OFFSET('Loan Schedule'!$B$1,,,LastRow,LastCol)</definedName>
    <definedName name="RowTitleRegion1..E9">'Loan Schedule'!$C$3:$D$3</definedName>
    <definedName name="RowTitleRegion2..I7">'Loan Schedule'!$G$3:$H$3</definedName>
    <definedName name="RowTitleRegion3..E9">'Loan Schedule'!$C$9</definedName>
    <definedName name="RowTitleRegion4..H9">'Loan Schedule'!$G$9</definedName>
    <definedName name="ScheduledNumberOfPayments">'Loan Schedule'!$I$4</definedName>
    <definedName name="ScheduledPayment">'Loan Schedule'!$I$3</definedName>
    <definedName name="TotalEarlyPayments">SUM(PaymentSchedule[EXTRA PAYMENT])</definedName>
    <definedName name="TotalInterest">SUM(PaymentSchedule[INTEREST])</definedName>
  </definedNames>
  <calcPr calcId="191029"/>
</workbook>
</file>

<file path=xl/calcChain.xml><?xml version="1.0" encoding="utf-8"?>
<calcChain xmlns="http://schemas.openxmlformats.org/spreadsheetml/2006/main">
  <c r="D6" i="3" l="1"/>
  <c r="D5" i="3"/>
  <c r="D4" i="3"/>
  <c r="I4" i="2" l="1"/>
  <c r="B22" i="2" l="1"/>
  <c r="B24" i="2"/>
  <c r="B26" i="2"/>
  <c r="B28" i="2"/>
  <c r="B30" i="2"/>
  <c r="B32" i="2"/>
  <c r="B34" i="2"/>
  <c r="B36" i="2"/>
  <c r="B38" i="2"/>
  <c r="B40" i="2"/>
  <c r="B23" i="2"/>
  <c r="B25" i="2"/>
  <c r="B27" i="2"/>
  <c r="B29" i="2"/>
  <c r="B31" i="2"/>
  <c r="B33" i="2"/>
  <c r="B35" i="2"/>
  <c r="B37" i="2"/>
  <c r="B39" i="2"/>
  <c r="B41" i="2"/>
  <c r="B43" i="2"/>
  <c r="B42" i="2"/>
  <c r="B49" i="2"/>
  <c r="B50" i="2"/>
  <c r="B47" i="2"/>
  <c r="B48" i="2"/>
  <c r="B45" i="2"/>
  <c r="B46" i="2"/>
  <c r="B53" i="2"/>
  <c r="B54" i="2"/>
  <c r="B57" i="2"/>
  <c r="B58" i="2"/>
  <c r="B65" i="2"/>
  <c r="B66" i="2"/>
  <c r="B73" i="2"/>
  <c r="B74" i="2"/>
  <c r="B75" i="2"/>
  <c r="B77" i="2"/>
  <c r="B79" i="2"/>
  <c r="B81" i="2"/>
  <c r="B83" i="2"/>
  <c r="B85" i="2"/>
  <c r="B87" i="2"/>
  <c r="B89" i="2"/>
  <c r="B56" i="2"/>
  <c r="B63" i="2"/>
  <c r="B64" i="2"/>
  <c r="B71" i="2"/>
  <c r="B72" i="2"/>
  <c r="B61" i="2"/>
  <c r="B62" i="2"/>
  <c r="B69" i="2"/>
  <c r="B70" i="2"/>
  <c r="B76" i="2"/>
  <c r="B78" i="2"/>
  <c r="B80" i="2"/>
  <c r="B82" i="2"/>
  <c r="B84" i="2"/>
  <c r="B86" i="2"/>
  <c r="B88" i="2"/>
  <c r="B90" i="2"/>
  <c r="B92" i="2"/>
  <c r="B94" i="2"/>
  <c r="B96" i="2"/>
  <c r="B98" i="2"/>
  <c r="B100" i="2"/>
  <c r="B102" i="2"/>
  <c r="B104" i="2"/>
  <c r="B106" i="2"/>
  <c r="B108" i="2"/>
  <c r="B110" i="2"/>
  <c r="B112" i="2"/>
  <c r="B52" i="2"/>
  <c r="B60" i="2"/>
  <c r="B93" i="2"/>
  <c r="B101" i="2"/>
  <c r="B109" i="2"/>
  <c r="B113" i="2"/>
  <c r="B115" i="2"/>
  <c r="B117" i="2"/>
  <c r="B119" i="2"/>
  <c r="B121" i="2"/>
  <c r="B123" i="2"/>
  <c r="B125" i="2"/>
  <c r="B127" i="2"/>
  <c r="B129" i="2"/>
  <c r="B131" i="2"/>
  <c r="B67" i="2"/>
  <c r="B91" i="2"/>
  <c r="B99" i="2"/>
  <c r="B107" i="2"/>
  <c r="B59" i="2"/>
  <c r="B97" i="2"/>
  <c r="B105" i="2"/>
  <c r="B114" i="2"/>
  <c r="B116" i="2"/>
  <c r="B118" i="2"/>
  <c r="B120" i="2"/>
  <c r="B122" i="2"/>
  <c r="B124" i="2"/>
  <c r="B126" i="2"/>
  <c r="B128" i="2"/>
  <c r="B130" i="2"/>
  <c r="B132" i="2"/>
  <c r="B134" i="2"/>
  <c r="B136" i="2"/>
  <c r="B138" i="2"/>
  <c r="B140" i="2"/>
  <c r="B142" i="2"/>
  <c r="B144" i="2"/>
  <c r="B146" i="2"/>
  <c r="B148" i="2"/>
  <c r="B150" i="2"/>
  <c r="B152" i="2"/>
  <c r="B154" i="2"/>
  <c r="B44" i="2"/>
  <c r="B68" i="2"/>
  <c r="B111" i="2"/>
  <c r="B141" i="2"/>
  <c r="B149" i="2"/>
  <c r="B51" i="2"/>
  <c r="B103" i="2"/>
  <c r="B135" i="2"/>
  <c r="B139" i="2"/>
  <c r="B147" i="2"/>
  <c r="B155" i="2"/>
  <c r="B157" i="2"/>
  <c r="B159" i="2"/>
  <c r="B161" i="2"/>
  <c r="B163" i="2"/>
  <c r="B165" i="2"/>
  <c r="B167" i="2"/>
  <c r="B169" i="2"/>
  <c r="B171" i="2"/>
  <c r="B173" i="2"/>
  <c r="B175" i="2"/>
  <c r="B177" i="2"/>
  <c r="B179" i="2"/>
  <c r="B55" i="2"/>
  <c r="B95" i="2"/>
  <c r="B145" i="2"/>
  <c r="B153" i="2"/>
  <c r="B133" i="2"/>
  <c r="B156" i="2"/>
  <c r="B164" i="2"/>
  <c r="B172" i="2"/>
  <c r="B182" i="2"/>
  <c r="B186" i="2"/>
  <c r="B190" i="2"/>
  <c r="B194" i="2"/>
  <c r="B198" i="2"/>
  <c r="B199" i="2"/>
  <c r="B206" i="2"/>
  <c r="B207" i="2"/>
  <c r="B214" i="2"/>
  <c r="B215" i="2"/>
  <c r="B222" i="2"/>
  <c r="B223" i="2"/>
  <c r="B224" i="2"/>
  <c r="B226" i="2"/>
  <c r="B228" i="2"/>
  <c r="B230" i="2"/>
  <c r="B232" i="2"/>
  <c r="B234" i="2"/>
  <c r="B236" i="2"/>
  <c r="B238" i="2"/>
  <c r="B240" i="2"/>
  <c r="B242" i="2"/>
  <c r="B137" i="2"/>
  <c r="B158" i="2"/>
  <c r="B166" i="2"/>
  <c r="B174" i="2"/>
  <c r="B183" i="2"/>
  <c r="B187" i="2"/>
  <c r="B191" i="2"/>
  <c r="B195" i="2"/>
  <c r="B197" i="2"/>
  <c r="B204" i="2"/>
  <c r="B205" i="2"/>
  <c r="B212" i="2"/>
  <c r="B213" i="2"/>
  <c r="B220" i="2"/>
  <c r="B221" i="2"/>
  <c r="B151" i="2"/>
  <c r="B160" i="2"/>
  <c r="B168" i="2"/>
  <c r="B176" i="2"/>
  <c r="B180" i="2"/>
  <c r="B184" i="2"/>
  <c r="B188" i="2"/>
  <c r="B192" i="2"/>
  <c r="B196" i="2"/>
  <c r="B202" i="2"/>
  <c r="B203" i="2"/>
  <c r="B210" i="2"/>
  <c r="B211" i="2"/>
  <c r="B218" i="2"/>
  <c r="B219" i="2"/>
  <c r="B225" i="2"/>
  <c r="B227" i="2"/>
  <c r="B229" i="2"/>
  <c r="B231" i="2"/>
  <c r="B233" i="2"/>
  <c r="B235" i="2"/>
  <c r="B237" i="2"/>
  <c r="B239" i="2"/>
  <c r="B241" i="2"/>
  <c r="B243" i="2"/>
  <c r="B245" i="2"/>
  <c r="B247" i="2"/>
  <c r="B249" i="2"/>
  <c r="B251" i="2"/>
  <c r="B253" i="2"/>
  <c r="B255" i="2"/>
  <c r="B257" i="2"/>
  <c r="B259" i="2"/>
  <c r="B261" i="2"/>
  <c r="B263" i="2"/>
  <c r="B265" i="2"/>
  <c r="B267" i="2"/>
  <c r="B162" i="2"/>
  <c r="B193" i="2"/>
  <c r="B209" i="2"/>
  <c r="B252" i="2"/>
  <c r="B260" i="2"/>
  <c r="B269" i="2"/>
  <c r="B271" i="2"/>
  <c r="B273" i="2"/>
  <c r="B275" i="2"/>
  <c r="B277" i="2"/>
  <c r="B279" i="2"/>
  <c r="B281" i="2"/>
  <c r="B283" i="2"/>
  <c r="B285" i="2"/>
  <c r="B287" i="2"/>
  <c r="B289" i="2"/>
  <c r="B291" i="2"/>
  <c r="B293" i="2"/>
  <c r="B295" i="2"/>
  <c r="B297" i="2"/>
  <c r="B299" i="2"/>
  <c r="B301" i="2"/>
  <c r="B303" i="2"/>
  <c r="B305" i="2"/>
  <c r="B307" i="2"/>
  <c r="B309" i="2"/>
  <c r="B311" i="2"/>
  <c r="B313" i="2"/>
  <c r="B315" i="2"/>
  <c r="B317" i="2"/>
  <c r="B319" i="2"/>
  <c r="B321" i="2"/>
  <c r="B323" i="2"/>
  <c r="B325" i="2"/>
  <c r="B327" i="2"/>
  <c r="B329" i="2"/>
  <c r="B331" i="2"/>
  <c r="B333" i="2"/>
  <c r="B335" i="2"/>
  <c r="B337" i="2"/>
  <c r="B339" i="2"/>
  <c r="B341" i="2"/>
  <c r="B343" i="2"/>
  <c r="B345" i="2"/>
  <c r="B347" i="2"/>
  <c r="B349" i="2"/>
  <c r="B170" i="2"/>
  <c r="B181" i="2"/>
  <c r="B201" i="2"/>
  <c r="B216" i="2"/>
  <c r="B246" i="2"/>
  <c r="B250" i="2"/>
  <c r="B258" i="2"/>
  <c r="B266" i="2"/>
  <c r="B143" i="2"/>
  <c r="B178" i="2"/>
  <c r="B185" i="2"/>
  <c r="B208" i="2"/>
  <c r="B256" i="2"/>
  <c r="B264" i="2"/>
  <c r="B268" i="2"/>
  <c r="B270" i="2"/>
  <c r="B272" i="2"/>
  <c r="B274" i="2"/>
  <c r="B276" i="2"/>
  <c r="B278" i="2"/>
  <c r="B280" i="2"/>
  <c r="B282" i="2"/>
  <c r="B284" i="2"/>
  <c r="B286" i="2"/>
  <c r="B288" i="2"/>
  <c r="B290" i="2"/>
  <c r="B292" i="2"/>
  <c r="B294" i="2"/>
  <c r="B296" i="2"/>
  <c r="B298" i="2"/>
  <c r="B300" i="2"/>
  <c r="B302" i="2"/>
  <c r="B304" i="2"/>
  <c r="B306" i="2"/>
  <c r="B308" i="2"/>
  <c r="B310" i="2"/>
  <c r="B312" i="2"/>
  <c r="B314" i="2"/>
  <c r="B316" i="2"/>
  <c r="B318" i="2"/>
  <c r="B320" i="2"/>
  <c r="B322" i="2"/>
  <c r="B324" i="2"/>
  <c r="B326" i="2"/>
  <c r="B328" i="2"/>
  <c r="B330" i="2"/>
  <c r="B332" i="2"/>
  <c r="B334" i="2"/>
  <c r="B336" i="2"/>
  <c r="B338" i="2"/>
  <c r="B340" i="2"/>
  <c r="B342" i="2"/>
  <c r="B344" i="2"/>
  <c r="B346" i="2"/>
  <c r="B348" i="2"/>
  <c r="B350" i="2"/>
  <c r="B352" i="2"/>
  <c r="B354" i="2"/>
  <c r="B356" i="2"/>
  <c r="B358" i="2"/>
  <c r="B360" i="2"/>
  <c r="B362" i="2"/>
  <c r="B364" i="2"/>
  <c r="B366" i="2"/>
  <c r="B368" i="2"/>
  <c r="B262" i="2"/>
  <c r="B351" i="2"/>
  <c r="B355" i="2"/>
  <c r="B359" i="2"/>
  <c r="B363" i="2"/>
  <c r="B367" i="2"/>
  <c r="B370" i="2"/>
  <c r="B371" i="2"/>
  <c r="B254" i="2"/>
  <c r="B189" i="2"/>
  <c r="B200" i="2"/>
  <c r="B217" i="2"/>
  <c r="B244" i="2"/>
  <c r="B353" i="2"/>
  <c r="B357" i="2"/>
  <c r="B361" i="2"/>
  <c r="B365" i="2"/>
  <c r="B369" i="2"/>
  <c r="B248" i="2"/>
  <c r="B20" i="2"/>
  <c r="B19" i="2"/>
  <c r="B12" i="2"/>
  <c r="I3" i="2"/>
  <c r="D3" i="3" s="1"/>
  <c r="D8" i="3" s="1"/>
  <c r="B18" i="2"/>
  <c r="B17" i="2"/>
  <c r="B16" i="2"/>
  <c r="B15" i="2"/>
  <c r="B14" i="2"/>
  <c r="B21" i="2"/>
  <c r="B13" i="2"/>
  <c r="C244" i="2" l="1"/>
  <c r="E244" i="2"/>
  <c r="C262" i="2"/>
  <c r="E262" i="2"/>
  <c r="E346" i="2"/>
  <c r="C346" i="2"/>
  <c r="E322" i="2"/>
  <c r="C322" i="2"/>
  <c r="E298" i="2"/>
  <c r="C298" i="2"/>
  <c r="E274" i="2"/>
  <c r="C274" i="2"/>
  <c r="C250" i="2"/>
  <c r="E250" i="2"/>
  <c r="C337" i="2"/>
  <c r="E337" i="2"/>
  <c r="C313" i="2"/>
  <c r="E313" i="2"/>
  <c r="C289" i="2"/>
  <c r="E289" i="2"/>
  <c r="C252" i="2"/>
  <c r="E252" i="2"/>
  <c r="C251" i="2"/>
  <c r="E251" i="2"/>
  <c r="E227" i="2"/>
  <c r="C227" i="2"/>
  <c r="C180" i="2"/>
  <c r="E180" i="2"/>
  <c r="E195" i="2"/>
  <c r="C195" i="2"/>
  <c r="C234" i="2"/>
  <c r="E234" i="2"/>
  <c r="C199" i="2"/>
  <c r="E199" i="2"/>
  <c r="C156" i="2"/>
  <c r="E156" i="2"/>
  <c r="E167" i="2"/>
  <c r="C167" i="2"/>
  <c r="C149" i="2"/>
  <c r="E149" i="2"/>
  <c r="C140" i="2"/>
  <c r="E140" i="2"/>
  <c r="E124" i="2"/>
  <c r="C124" i="2"/>
  <c r="E116" i="2"/>
  <c r="C116" i="2"/>
  <c r="E67" i="2"/>
  <c r="C67" i="2"/>
  <c r="C125" i="2"/>
  <c r="E125" i="2"/>
  <c r="C101" i="2"/>
  <c r="E101" i="2"/>
  <c r="E112" i="2"/>
  <c r="C112" i="2"/>
  <c r="E104" i="2"/>
  <c r="C104" i="2"/>
  <c r="E96" i="2"/>
  <c r="C96" i="2"/>
  <c r="E88" i="2"/>
  <c r="C88" i="2"/>
  <c r="E80" i="2"/>
  <c r="C80" i="2"/>
  <c r="E69" i="2"/>
  <c r="C69" i="2"/>
  <c r="E71" i="2"/>
  <c r="C71" i="2"/>
  <c r="C89" i="2"/>
  <c r="E89" i="2"/>
  <c r="C81" i="2"/>
  <c r="E81" i="2"/>
  <c r="C74" i="2"/>
  <c r="E74" i="2"/>
  <c r="C58" i="2"/>
  <c r="E58" i="2"/>
  <c r="C46" i="2"/>
  <c r="E46" i="2"/>
  <c r="C50" i="2"/>
  <c r="E50" i="2"/>
  <c r="E41" i="2"/>
  <c r="C41" i="2"/>
  <c r="E33" i="2"/>
  <c r="C33" i="2"/>
  <c r="E25" i="2"/>
  <c r="C25" i="2"/>
  <c r="C36" i="2"/>
  <c r="E36" i="2"/>
  <c r="C28" i="2"/>
  <c r="E28" i="2"/>
  <c r="C361" i="2"/>
  <c r="E361" i="2"/>
  <c r="C217" i="2"/>
  <c r="E217" i="2"/>
  <c r="C371" i="2"/>
  <c r="E371" i="2"/>
  <c r="C359" i="2"/>
  <c r="E359" i="2"/>
  <c r="E368" i="2"/>
  <c r="C368" i="2"/>
  <c r="E360" i="2"/>
  <c r="C360" i="2"/>
  <c r="E352" i="2"/>
  <c r="C352" i="2"/>
  <c r="E344" i="2"/>
  <c r="C344" i="2"/>
  <c r="E336" i="2"/>
  <c r="C336" i="2"/>
  <c r="E328" i="2"/>
  <c r="C328" i="2"/>
  <c r="E320" i="2"/>
  <c r="C320" i="2"/>
  <c r="E312" i="2"/>
  <c r="C312" i="2"/>
  <c r="E304" i="2"/>
  <c r="C304" i="2"/>
  <c r="E296" i="2"/>
  <c r="C296" i="2"/>
  <c r="E288" i="2"/>
  <c r="C288" i="2"/>
  <c r="E280" i="2"/>
  <c r="C280" i="2"/>
  <c r="E272" i="2"/>
  <c r="C272" i="2"/>
  <c r="E256" i="2"/>
  <c r="C256" i="2"/>
  <c r="C143" i="2"/>
  <c r="E143" i="2"/>
  <c r="C246" i="2"/>
  <c r="E246" i="2"/>
  <c r="C170" i="2"/>
  <c r="E170" i="2"/>
  <c r="C343" i="2"/>
  <c r="E343" i="2"/>
  <c r="C335" i="2"/>
  <c r="E335" i="2"/>
  <c r="C327" i="2"/>
  <c r="E327" i="2"/>
  <c r="C319" i="2"/>
  <c r="E319" i="2"/>
  <c r="C311" i="2"/>
  <c r="E311" i="2"/>
  <c r="C303" i="2"/>
  <c r="E303" i="2"/>
  <c r="C295" i="2"/>
  <c r="E295" i="2"/>
  <c r="C287" i="2"/>
  <c r="E287" i="2"/>
  <c r="C279" i="2"/>
  <c r="E279" i="2"/>
  <c r="C271" i="2"/>
  <c r="E271" i="2"/>
  <c r="C209" i="2"/>
  <c r="E209" i="2"/>
  <c r="E265" i="2"/>
  <c r="C265" i="2"/>
  <c r="E257" i="2"/>
  <c r="C257" i="2"/>
  <c r="E249" i="2"/>
  <c r="C249" i="2"/>
  <c r="E241" i="2"/>
  <c r="C241" i="2"/>
  <c r="E233" i="2"/>
  <c r="C233" i="2"/>
  <c r="E225" i="2"/>
  <c r="C225" i="2"/>
  <c r="E210" i="2"/>
  <c r="C210" i="2"/>
  <c r="C192" i="2"/>
  <c r="E192" i="2"/>
  <c r="C176" i="2"/>
  <c r="E176" i="2"/>
  <c r="C221" i="2"/>
  <c r="E221" i="2"/>
  <c r="C205" i="2"/>
  <c r="E205" i="2"/>
  <c r="E191" i="2"/>
  <c r="C191" i="2"/>
  <c r="C166" i="2"/>
  <c r="E166" i="2"/>
  <c r="C240" i="2"/>
  <c r="E240" i="2"/>
  <c r="C232" i="2"/>
  <c r="E232" i="2"/>
  <c r="C224" i="2"/>
  <c r="E224" i="2"/>
  <c r="E214" i="2"/>
  <c r="C214" i="2"/>
  <c r="E198" i="2"/>
  <c r="C198" i="2"/>
  <c r="C182" i="2"/>
  <c r="E182" i="2"/>
  <c r="C133" i="2"/>
  <c r="E133" i="2"/>
  <c r="E55" i="2"/>
  <c r="C55" i="2"/>
  <c r="E173" i="2"/>
  <c r="C173" i="2"/>
  <c r="E165" i="2"/>
  <c r="C165" i="2"/>
  <c r="E157" i="2"/>
  <c r="C157" i="2"/>
  <c r="C135" i="2"/>
  <c r="E135" i="2"/>
  <c r="C141" i="2"/>
  <c r="E141" i="2"/>
  <c r="E154" i="2"/>
  <c r="C154" i="2"/>
  <c r="E146" i="2"/>
  <c r="C146" i="2"/>
  <c r="E138" i="2"/>
  <c r="C138" i="2"/>
  <c r="E130" i="2"/>
  <c r="C130" i="2"/>
  <c r="E122" i="2"/>
  <c r="C122" i="2"/>
  <c r="E114" i="2"/>
  <c r="C114" i="2"/>
  <c r="C107" i="2"/>
  <c r="E107" i="2"/>
  <c r="C131" i="2"/>
  <c r="E131" i="2"/>
  <c r="C123" i="2"/>
  <c r="E123" i="2"/>
  <c r="C115" i="2"/>
  <c r="E115" i="2"/>
  <c r="C93" i="2"/>
  <c r="E93" i="2"/>
  <c r="C110" i="2"/>
  <c r="E110" i="2"/>
  <c r="C102" i="2"/>
  <c r="E102" i="2"/>
  <c r="C94" i="2"/>
  <c r="E94" i="2"/>
  <c r="E86" i="2"/>
  <c r="C86" i="2"/>
  <c r="E78" i="2"/>
  <c r="C78" i="2"/>
  <c r="C62" i="2"/>
  <c r="E62" i="2"/>
  <c r="C64" i="2"/>
  <c r="E64" i="2"/>
  <c r="C87" i="2"/>
  <c r="E87" i="2"/>
  <c r="C79" i="2"/>
  <c r="E79" i="2"/>
  <c r="E73" i="2"/>
  <c r="C73" i="2"/>
  <c r="E57" i="2"/>
  <c r="C57" i="2"/>
  <c r="E45" i="2"/>
  <c r="C45" i="2"/>
  <c r="E49" i="2"/>
  <c r="C49" i="2"/>
  <c r="E39" i="2"/>
  <c r="C39" i="2"/>
  <c r="E31" i="2"/>
  <c r="C31" i="2"/>
  <c r="E23" i="2"/>
  <c r="C23" i="2"/>
  <c r="C34" i="2"/>
  <c r="E34" i="2"/>
  <c r="C26" i="2"/>
  <c r="E26" i="2"/>
  <c r="C365" i="2"/>
  <c r="E365" i="2"/>
  <c r="C363" i="2"/>
  <c r="E363" i="2"/>
  <c r="E362" i="2"/>
  <c r="C362" i="2"/>
  <c r="E338" i="2"/>
  <c r="C338" i="2"/>
  <c r="E306" i="2"/>
  <c r="C306" i="2"/>
  <c r="E282" i="2"/>
  <c r="C282" i="2"/>
  <c r="C178" i="2"/>
  <c r="E178" i="2"/>
  <c r="C345" i="2"/>
  <c r="E345" i="2"/>
  <c r="C321" i="2"/>
  <c r="E321" i="2"/>
  <c r="C297" i="2"/>
  <c r="E297" i="2"/>
  <c r="C273" i="2"/>
  <c r="E273" i="2"/>
  <c r="C259" i="2"/>
  <c r="E259" i="2"/>
  <c r="E235" i="2"/>
  <c r="C235" i="2"/>
  <c r="C196" i="2"/>
  <c r="E196" i="2"/>
  <c r="E212" i="2"/>
  <c r="C212" i="2"/>
  <c r="C242" i="2"/>
  <c r="E242" i="2"/>
  <c r="C215" i="2"/>
  <c r="E215" i="2"/>
  <c r="C95" i="2"/>
  <c r="E95" i="2"/>
  <c r="E159" i="2"/>
  <c r="C159" i="2"/>
  <c r="C44" i="2"/>
  <c r="E44" i="2"/>
  <c r="E59" i="2"/>
  <c r="C59" i="2"/>
  <c r="C248" i="2"/>
  <c r="E248" i="2"/>
  <c r="C357" i="2"/>
  <c r="E357" i="2"/>
  <c r="E200" i="2"/>
  <c r="C200" i="2"/>
  <c r="E370" i="2"/>
  <c r="C370" i="2"/>
  <c r="C355" i="2"/>
  <c r="E355" i="2"/>
  <c r="E366" i="2"/>
  <c r="C366" i="2"/>
  <c r="E358" i="2"/>
  <c r="C358" i="2"/>
  <c r="E350" i="2"/>
  <c r="C350" i="2"/>
  <c r="E342" i="2"/>
  <c r="C342" i="2"/>
  <c r="E334" i="2"/>
  <c r="C334" i="2"/>
  <c r="E326" i="2"/>
  <c r="C326" i="2"/>
  <c r="E318" i="2"/>
  <c r="C318" i="2"/>
  <c r="E310" i="2"/>
  <c r="C310" i="2"/>
  <c r="E302" i="2"/>
  <c r="C302" i="2"/>
  <c r="E294" i="2"/>
  <c r="C294" i="2"/>
  <c r="E286" i="2"/>
  <c r="C286" i="2"/>
  <c r="E278" i="2"/>
  <c r="C278" i="2"/>
  <c r="E270" i="2"/>
  <c r="C270" i="2"/>
  <c r="E208" i="2"/>
  <c r="C208" i="2"/>
  <c r="C266" i="2"/>
  <c r="E266" i="2"/>
  <c r="E216" i="2"/>
  <c r="C216" i="2"/>
  <c r="C349" i="2"/>
  <c r="E349" i="2"/>
  <c r="C341" i="2"/>
  <c r="E341" i="2"/>
  <c r="C333" i="2"/>
  <c r="E333" i="2"/>
  <c r="C325" i="2"/>
  <c r="E325" i="2"/>
  <c r="C317" i="2"/>
  <c r="E317" i="2"/>
  <c r="C309" i="2"/>
  <c r="E309" i="2"/>
  <c r="C301" i="2"/>
  <c r="E301" i="2"/>
  <c r="C293" i="2"/>
  <c r="E293" i="2"/>
  <c r="C285" i="2"/>
  <c r="E285" i="2"/>
  <c r="C277" i="2"/>
  <c r="E277" i="2"/>
  <c r="C269" i="2"/>
  <c r="E269" i="2"/>
  <c r="E193" i="2"/>
  <c r="C193" i="2"/>
  <c r="E263" i="2"/>
  <c r="C263" i="2"/>
  <c r="E255" i="2"/>
  <c r="C255" i="2"/>
  <c r="E247" i="2"/>
  <c r="C247" i="2"/>
  <c r="E239" i="2"/>
  <c r="C239" i="2"/>
  <c r="E231" i="2"/>
  <c r="C231" i="2"/>
  <c r="C219" i="2"/>
  <c r="E219" i="2"/>
  <c r="C203" i="2"/>
  <c r="E203" i="2"/>
  <c r="C188" i="2"/>
  <c r="E188" i="2"/>
  <c r="C168" i="2"/>
  <c r="E168" i="2"/>
  <c r="E220" i="2"/>
  <c r="C220" i="2"/>
  <c r="E204" i="2"/>
  <c r="C204" i="2"/>
  <c r="E187" i="2"/>
  <c r="C187" i="2"/>
  <c r="C158" i="2"/>
  <c r="E158" i="2"/>
  <c r="C238" i="2"/>
  <c r="E238" i="2"/>
  <c r="C230" i="2"/>
  <c r="E230" i="2"/>
  <c r="C223" i="2"/>
  <c r="E223" i="2"/>
  <c r="C207" i="2"/>
  <c r="E207" i="2"/>
  <c r="C194" i="2"/>
  <c r="E194" i="2"/>
  <c r="C172" i="2"/>
  <c r="E172" i="2"/>
  <c r="E153" i="2"/>
  <c r="C153" i="2"/>
  <c r="E179" i="2"/>
  <c r="C179" i="2"/>
  <c r="E171" i="2"/>
  <c r="C171" i="2"/>
  <c r="E163" i="2"/>
  <c r="C163" i="2"/>
  <c r="E155" i="2"/>
  <c r="C155" i="2"/>
  <c r="C103" i="2"/>
  <c r="E103" i="2"/>
  <c r="C111" i="2"/>
  <c r="E111" i="2"/>
  <c r="E152" i="2"/>
  <c r="C152" i="2"/>
  <c r="E144" i="2"/>
  <c r="C144" i="2"/>
  <c r="E136" i="2"/>
  <c r="C136" i="2"/>
  <c r="E128" i="2"/>
  <c r="C128" i="2"/>
  <c r="E120" i="2"/>
  <c r="C120" i="2"/>
  <c r="E105" i="2"/>
  <c r="C105" i="2"/>
  <c r="C99" i="2"/>
  <c r="E99" i="2"/>
  <c r="C129" i="2"/>
  <c r="E129" i="2"/>
  <c r="C121" i="2"/>
  <c r="E121" i="2"/>
  <c r="C113" i="2"/>
  <c r="E113" i="2"/>
  <c r="C60" i="2"/>
  <c r="E60" i="2"/>
  <c r="C108" i="2"/>
  <c r="E108" i="2"/>
  <c r="C100" i="2"/>
  <c r="E100" i="2"/>
  <c r="C92" i="2"/>
  <c r="E92" i="2"/>
  <c r="E84" i="2"/>
  <c r="C84" i="2"/>
  <c r="E76" i="2"/>
  <c r="C76" i="2"/>
  <c r="E61" i="2"/>
  <c r="C61" i="2"/>
  <c r="E63" i="2"/>
  <c r="C63" i="2"/>
  <c r="C85" i="2"/>
  <c r="E85" i="2"/>
  <c r="C77" i="2"/>
  <c r="E77" i="2"/>
  <c r="C66" i="2"/>
  <c r="E66" i="2"/>
  <c r="C54" i="2"/>
  <c r="E54" i="2"/>
  <c r="C48" i="2"/>
  <c r="E48" i="2"/>
  <c r="C42" i="2"/>
  <c r="E42" i="2"/>
  <c r="E37" i="2"/>
  <c r="C37" i="2"/>
  <c r="E29" i="2"/>
  <c r="C29" i="2"/>
  <c r="C40" i="2"/>
  <c r="E40" i="2"/>
  <c r="C32" i="2"/>
  <c r="E32" i="2"/>
  <c r="C24" i="2"/>
  <c r="E24" i="2"/>
  <c r="C254" i="2"/>
  <c r="E254" i="2"/>
  <c r="E354" i="2"/>
  <c r="C354" i="2"/>
  <c r="E330" i="2"/>
  <c r="C330" i="2"/>
  <c r="E314" i="2"/>
  <c r="C314" i="2"/>
  <c r="E290" i="2"/>
  <c r="C290" i="2"/>
  <c r="E264" i="2"/>
  <c r="C264" i="2"/>
  <c r="E181" i="2"/>
  <c r="C181" i="2"/>
  <c r="C329" i="2"/>
  <c r="E329" i="2"/>
  <c r="C305" i="2"/>
  <c r="E305" i="2"/>
  <c r="C281" i="2"/>
  <c r="E281" i="2"/>
  <c r="C267" i="2"/>
  <c r="E267" i="2"/>
  <c r="E243" i="2"/>
  <c r="C243" i="2"/>
  <c r="C211" i="2"/>
  <c r="E211" i="2"/>
  <c r="C151" i="2"/>
  <c r="E151" i="2"/>
  <c r="C174" i="2"/>
  <c r="E174" i="2"/>
  <c r="C226" i="2"/>
  <c r="E226" i="2"/>
  <c r="C186" i="2"/>
  <c r="E186" i="2"/>
  <c r="E175" i="2"/>
  <c r="C175" i="2"/>
  <c r="C139" i="2"/>
  <c r="E139" i="2"/>
  <c r="C148" i="2"/>
  <c r="E148" i="2"/>
  <c r="E132" i="2"/>
  <c r="C132" i="2"/>
  <c r="C117" i="2"/>
  <c r="E117" i="2"/>
  <c r="C369" i="2"/>
  <c r="E369" i="2"/>
  <c r="C353" i="2"/>
  <c r="E353" i="2"/>
  <c r="E189" i="2"/>
  <c r="C189" i="2"/>
  <c r="C367" i="2"/>
  <c r="E367" i="2"/>
  <c r="C351" i="2"/>
  <c r="E351" i="2"/>
  <c r="E364" i="2"/>
  <c r="C364" i="2"/>
  <c r="E356" i="2"/>
  <c r="C356" i="2"/>
  <c r="E348" i="2"/>
  <c r="C348" i="2"/>
  <c r="E340" i="2"/>
  <c r="C340" i="2"/>
  <c r="E332" i="2"/>
  <c r="C332" i="2"/>
  <c r="E324" i="2"/>
  <c r="C324" i="2"/>
  <c r="E316" i="2"/>
  <c r="C316" i="2"/>
  <c r="E308" i="2"/>
  <c r="C308" i="2"/>
  <c r="E300" i="2"/>
  <c r="C300" i="2"/>
  <c r="E292" i="2"/>
  <c r="C292" i="2"/>
  <c r="E284" i="2"/>
  <c r="C284" i="2"/>
  <c r="E276" i="2"/>
  <c r="C276" i="2"/>
  <c r="E268" i="2"/>
  <c r="C268" i="2"/>
  <c r="E185" i="2"/>
  <c r="C185" i="2"/>
  <c r="C258" i="2"/>
  <c r="E258" i="2"/>
  <c r="C201" i="2"/>
  <c r="E201" i="2"/>
  <c r="C347" i="2"/>
  <c r="E347" i="2"/>
  <c r="C339" i="2"/>
  <c r="E339" i="2"/>
  <c r="C331" i="2"/>
  <c r="E331" i="2"/>
  <c r="C323" i="2"/>
  <c r="E323" i="2"/>
  <c r="C315" i="2"/>
  <c r="E315" i="2"/>
  <c r="C307" i="2"/>
  <c r="E307" i="2"/>
  <c r="C299" i="2"/>
  <c r="E299" i="2"/>
  <c r="C291" i="2"/>
  <c r="E291" i="2"/>
  <c r="C283" i="2"/>
  <c r="E283" i="2"/>
  <c r="C275" i="2"/>
  <c r="E275" i="2"/>
  <c r="C260" i="2"/>
  <c r="E260" i="2"/>
  <c r="C162" i="2"/>
  <c r="E162" i="2"/>
  <c r="C261" i="2"/>
  <c r="E261" i="2"/>
  <c r="C253" i="2"/>
  <c r="E253" i="2"/>
  <c r="E245" i="2"/>
  <c r="C245" i="2"/>
  <c r="E237" i="2"/>
  <c r="C237" i="2"/>
  <c r="E229" i="2"/>
  <c r="C229" i="2"/>
  <c r="E218" i="2"/>
  <c r="C218" i="2"/>
  <c r="E202" i="2"/>
  <c r="C202" i="2"/>
  <c r="C184" i="2"/>
  <c r="E184" i="2"/>
  <c r="C160" i="2"/>
  <c r="E160" i="2"/>
  <c r="C213" i="2"/>
  <c r="E213" i="2"/>
  <c r="C197" i="2"/>
  <c r="E197" i="2"/>
  <c r="E183" i="2"/>
  <c r="C183" i="2"/>
  <c r="C137" i="2"/>
  <c r="E137" i="2"/>
  <c r="C236" i="2"/>
  <c r="E236" i="2"/>
  <c r="C228" i="2"/>
  <c r="E228" i="2"/>
  <c r="E222" i="2"/>
  <c r="C222" i="2"/>
  <c r="E206" i="2"/>
  <c r="C206" i="2"/>
  <c r="C190" i="2"/>
  <c r="E190" i="2"/>
  <c r="C164" i="2"/>
  <c r="E164" i="2"/>
  <c r="E145" i="2"/>
  <c r="C145" i="2"/>
  <c r="E177" i="2"/>
  <c r="C177" i="2"/>
  <c r="E169" i="2"/>
  <c r="C169" i="2"/>
  <c r="E161" i="2"/>
  <c r="C161" i="2"/>
  <c r="C147" i="2"/>
  <c r="E147" i="2"/>
  <c r="E51" i="2"/>
  <c r="C51" i="2"/>
  <c r="C68" i="2"/>
  <c r="E68" i="2"/>
  <c r="C150" i="2"/>
  <c r="E150" i="2"/>
  <c r="C142" i="2"/>
  <c r="E142" i="2"/>
  <c r="E134" i="2"/>
  <c r="C134" i="2"/>
  <c r="E126" i="2"/>
  <c r="C126" i="2"/>
  <c r="E118" i="2"/>
  <c r="C118" i="2"/>
  <c r="E97" i="2"/>
  <c r="C97" i="2"/>
  <c r="C91" i="2"/>
  <c r="E91" i="2"/>
  <c r="C127" i="2"/>
  <c r="E127" i="2"/>
  <c r="C119" i="2"/>
  <c r="E119" i="2"/>
  <c r="C109" i="2"/>
  <c r="E109" i="2"/>
  <c r="C52" i="2"/>
  <c r="E52" i="2"/>
  <c r="E106" i="2"/>
  <c r="C106" i="2"/>
  <c r="E98" i="2"/>
  <c r="C98" i="2"/>
  <c r="E90" i="2"/>
  <c r="C90" i="2"/>
  <c r="E82" i="2"/>
  <c r="C82" i="2"/>
  <c r="C70" i="2"/>
  <c r="E70" i="2"/>
  <c r="C72" i="2"/>
  <c r="E72" i="2"/>
  <c r="C56" i="2"/>
  <c r="E56" i="2"/>
  <c r="C83" i="2"/>
  <c r="E83" i="2"/>
  <c r="C75" i="2"/>
  <c r="E75" i="2"/>
  <c r="E65" i="2"/>
  <c r="C65" i="2"/>
  <c r="E53" i="2"/>
  <c r="C53" i="2"/>
  <c r="E47" i="2"/>
  <c r="C47" i="2"/>
  <c r="E43" i="2"/>
  <c r="C43" i="2"/>
  <c r="E35" i="2"/>
  <c r="C35" i="2"/>
  <c r="E27" i="2"/>
  <c r="C27" i="2"/>
  <c r="C38" i="2"/>
  <c r="E38" i="2"/>
  <c r="C30" i="2"/>
  <c r="E30" i="2"/>
  <c r="C22" i="2"/>
  <c r="E22" i="2"/>
  <c r="E13" i="2"/>
  <c r="E16" i="2"/>
  <c r="E17" i="2"/>
  <c r="E18" i="2"/>
  <c r="E21" i="2"/>
  <c r="E15" i="2"/>
  <c r="E19" i="2"/>
  <c r="E14" i="2"/>
  <c r="E12" i="2"/>
  <c r="D12" i="2"/>
  <c r="E20" i="2"/>
  <c r="C12" i="2"/>
  <c r="C13" i="2"/>
  <c r="C14" i="2"/>
  <c r="I12" i="2" l="1"/>
  <c r="K12" i="2" s="1"/>
  <c r="C15" i="2"/>
  <c r="C16" i="2" l="1"/>
  <c r="C17" i="2" l="1"/>
  <c r="C18" i="2" l="1"/>
  <c r="C19" i="2" l="1"/>
  <c r="C20" i="2"/>
  <c r="C21" i="2" l="1"/>
  <c r="G12" i="2" l="1"/>
  <c r="H12" i="2" s="1"/>
  <c r="J12" i="2" s="1"/>
  <c r="D13" i="2" l="1"/>
  <c r="I13" i="2" l="1"/>
  <c r="K13" i="2" s="1"/>
  <c r="G13" i="2"/>
  <c r="H13" i="2" l="1"/>
  <c r="J13" i="2" s="1"/>
  <c r="D14" i="2" l="1"/>
  <c r="I14" i="2" l="1"/>
  <c r="K14" i="2" s="1"/>
  <c r="G14" i="2"/>
  <c r="H14" i="2" l="1"/>
  <c r="J14" i="2" s="1"/>
  <c r="D15" i="2" l="1"/>
  <c r="I15" i="2" l="1"/>
  <c r="K15" i="2" s="1"/>
  <c r="G15" i="2"/>
  <c r="H15" i="2" l="1"/>
  <c r="J15" i="2" s="1"/>
  <c r="D16" i="2" s="1"/>
  <c r="I16" i="2" l="1"/>
  <c r="K16" i="2" s="1"/>
  <c r="G16" i="2"/>
  <c r="H16" i="2" l="1"/>
  <c r="J16" i="2" s="1"/>
  <c r="D17" i="2" s="1"/>
  <c r="G17" i="2" l="1"/>
  <c r="I17" i="2"/>
  <c r="H17" i="2" l="1"/>
  <c r="J17" i="2" s="1"/>
  <c r="D18" i="2" s="1"/>
  <c r="G18" i="2" s="1"/>
  <c r="K17" i="2"/>
  <c r="I18" i="2" l="1"/>
  <c r="K18" i="2" s="1"/>
  <c r="H18" i="2" l="1"/>
  <c r="J18" i="2" s="1"/>
  <c r="D19" i="2" s="1"/>
  <c r="G19" i="2" s="1"/>
  <c r="I19" i="2" l="1"/>
  <c r="K19" i="2" s="1"/>
  <c r="H19" i="2" l="1"/>
  <c r="J19" i="2" s="1"/>
  <c r="D20" i="2" s="1"/>
  <c r="I20" i="2" s="1"/>
  <c r="K20" i="2" s="1"/>
  <c r="G20" i="2" l="1"/>
  <c r="H20" i="2" s="1"/>
  <c r="J20" i="2" s="1"/>
  <c r="D21" i="2" s="1"/>
  <c r="I21" i="2" l="1"/>
  <c r="K21" i="2" s="1"/>
  <c r="G21" i="2"/>
  <c r="H21" i="2" l="1"/>
  <c r="J21" i="2" s="1"/>
  <c r="D22" i="2" s="1"/>
  <c r="I22" i="2" l="1"/>
  <c r="K22" i="2" s="1"/>
  <c r="G22" i="2"/>
  <c r="H22" i="2" l="1"/>
  <c r="J22" i="2" s="1"/>
  <c r="D23" i="2" s="1"/>
  <c r="I23" i="2" l="1"/>
  <c r="K23" i="2" s="1"/>
  <c r="G23" i="2"/>
  <c r="H23" i="2" l="1"/>
  <c r="J23" i="2" s="1"/>
  <c r="D24" i="2" s="1"/>
  <c r="I24" i="2" l="1"/>
  <c r="K24" i="2" s="1"/>
  <c r="G24" i="2" l="1"/>
  <c r="H24" i="2" l="1"/>
  <c r="J24" i="2" s="1"/>
  <c r="D25" i="2" s="1"/>
  <c r="I25" i="2" l="1"/>
  <c r="K25" i="2" s="1"/>
  <c r="G25" i="2" l="1"/>
  <c r="H25" i="2" l="1"/>
  <c r="J25" i="2" s="1"/>
  <c r="D26" i="2" s="1"/>
  <c r="I26" i="2" l="1"/>
  <c r="K26" i="2" s="1"/>
  <c r="G26" i="2" l="1"/>
  <c r="H26" i="2" l="1"/>
  <c r="J26" i="2" s="1"/>
  <c r="D27" i="2" s="1"/>
  <c r="I27" i="2" l="1"/>
  <c r="K27" i="2" s="1"/>
  <c r="G27" i="2" l="1"/>
  <c r="H27" i="2" l="1"/>
  <c r="J27" i="2" s="1"/>
  <c r="D28" i="2" s="1"/>
  <c r="I28" i="2" l="1"/>
  <c r="K28" i="2" s="1"/>
  <c r="G28" i="2" l="1"/>
  <c r="H28" i="2" l="1"/>
  <c r="J28" i="2" s="1"/>
  <c r="D29" i="2" s="1"/>
  <c r="I29" i="2" l="1"/>
  <c r="K29" i="2" s="1"/>
  <c r="G29" i="2" l="1"/>
  <c r="H29" i="2" s="1"/>
  <c r="J29" i="2" s="1"/>
  <c r="D30" i="2" s="1"/>
  <c r="I30" i="2" l="1"/>
  <c r="K30" i="2" s="1"/>
  <c r="G30" i="2" l="1"/>
  <c r="H30" i="2" s="1"/>
  <c r="J30" i="2" s="1"/>
  <c r="D31" i="2" s="1"/>
  <c r="I31" i="2" l="1"/>
  <c r="K31" i="2" s="1"/>
  <c r="G31" i="2" l="1"/>
  <c r="H31" i="2" s="1"/>
  <c r="J31" i="2" s="1"/>
  <c r="D32" i="2" s="1"/>
  <c r="I32" i="2" l="1"/>
  <c r="K32" i="2" s="1"/>
  <c r="G32" i="2" l="1"/>
  <c r="H32" i="2" s="1"/>
  <c r="J32" i="2" s="1"/>
  <c r="D33" i="2" s="1"/>
  <c r="I33" i="2" l="1"/>
  <c r="K33" i="2" s="1"/>
  <c r="G33" i="2" l="1"/>
  <c r="H33" i="2" s="1"/>
  <c r="J33" i="2" s="1"/>
  <c r="D34" i="2" s="1"/>
  <c r="I34" i="2" l="1"/>
  <c r="K34" i="2" s="1"/>
  <c r="G34" i="2" l="1"/>
  <c r="H34" i="2" s="1"/>
  <c r="J34" i="2" s="1"/>
  <c r="D35" i="2" s="1"/>
  <c r="I35" i="2" l="1"/>
  <c r="K35" i="2" s="1"/>
  <c r="G35" i="2" l="1"/>
  <c r="H35" i="2" s="1"/>
  <c r="J35" i="2" s="1"/>
  <c r="D36" i="2" s="1"/>
  <c r="I36" i="2" l="1"/>
  <c r="K36" i="2" s="1"/>
  <c r="G36" i="2" l="1"/>
  <c r="H36" i="2" s="1"/>
  <c r="J36" i="2" s="1"/>
  <c r="D37" i="2" s="1"/>
  <c r="I37" i="2" l="1"/>
  <c r="K37" i="2" s="1"/>
  <c r="G37" i="2" l="1"/>
  <c r="H37" i="2" s="1"/>
  <c r="J37" i="2" s="1"/>
  <c r="D38" i="2" s="1"/>
  <c r="I38" i="2" l="1"/>
  <c r="K38" i="2" s="1"/>
  <c r="G38" i="2" l="1"/>
  <c r="H38" i="2" s="1"/>
  <c r="J38" i="2" s="1"/>
  <c r="D39" i="2" s="1"/>
  <c r="I39" i="2" l="1"/>
  <c r="K39" i="2" s="1"/>
  <c r="G39" i="2" l="1"/>
  <c r="H39" i="2" s="1"/>
  <c r="J39" i="2" s="1"/>
  <c r="D40" i="2" s="1"/>
  <c r="I40" i="2" l="1"/>
  <c r="K40" i="2" s="1"/>
  <c r="G40" i="2" l="1"/>
  <c r="H40" i="2" s="1"/>
  <c r="J40" i="2" s="1"/>
  <c r="D41" i="2" s="1"/>
  <c r="I41" i="2" l="1"/>
  <c r="K41" i="2" s="1"/>
  <c r="G41" i="2" l="1"/>
  <c r="H41" i="2" s="1"/>
  <c r="J41" i="2" s="1"/>
  <c r="D42" i="2" s="1"/>
  <c r="I42" i="2" l="1"/>
  <c r="K42" i="2" s="1"/>
  <c r="G42" i="2" l="1"/>
  <c r="H42" i="2" s="1"/>
  <c r="J42" i="2" s="1"/>
  <c r="D43" i="2" s="1"/>
  <c r="I43" i="2" l="1"/>
  <c r="K43" i="2" s="1"/>
  <c r="G43" i="2" l="1"/>
  <c r="H43" i="2" s="1"/>
  <c r="J43" i="2" s="1"/>
  <c r="D44" i="2" s="1"/>
  <c r="I44" i="2" l="1"/>
  <c r="K44" i="2" s="1"/>
  <c r="G44" i="2" l="1"/>
  <c r="H44" i="2" s="1"/>
  <c r="J44" i="2" s="1"/>
  <c r="D45" i="2" s="1"/>
  <c r="I45" i="2" l="1"/>
  <c r="K45" i="2" s="1"/>
  <c r="G45" i="2" l="1"/>
  <c r="H45" i="2" s="1"/>
  <c r="J45" i="2" s="1"/>
  <c r="D46" i="2" s="1"/>
  <c r="I46" i="2" l="1"/>
  <c r="K46" i="2" s="1"/>
  <c r="G46" i="2" l="1"/>
  <c r="H46" i="2" s="1"/>
  <c r="J46" i="2" s="1"/>
  <c r="D47" i="2" s="1"/>
  <c r="I47" i="2" l="1"/>
  <c r="K47" i="2" s="1"/>
  <c r="G47" i="2" l="1"/>
  <c r="H47" i="2" s="1"/>
  <c r="J47" i="2" s="1"/>
  <c r="D48" i="2" s="1"/>
  <c r="I48" i="2" l="1"/>
  <c r="K48" i="2" s="1"/>
  <c r="G48" i="2" l="1"/>
  <c r="H48" i="2" s="1"/>
  <c r="J48" i="2" s="1"/>
  <c r="D49" i="2" s="1"/>
  <c r="I49" i="2" l="1"/>
  <c r="K49" i="2" s="1"/>
  <c r="G49" i="2" l="1"/>
  <c r="H49" i="2" s="1"/>
  <c r="J49" i="2" s="1"/>
  <c r="D50" i="2" s="1"/>
  <c r="I50" i="2" l="1"/>
  <c r="K50" i="2" s="1"/>
  <c r="G50" i="2" l="1"/>
  <c r="H50" i="2" s="1"/>
  <c r="J50" i="2" s="1"/>
  <c r="D51" i="2" s="1"/>
  <c r="I51" i="2" l="1"/>
  <c r="K51" i="2" s="1"/>
  <c r="G51" i="2" l="1"/>
  <c r="H51" i="2" s="1"/>
  <c r="J51" i="2" s="1"/>
  <c r="D52" i="2" s="1"/>
  <c r="I52" i="2" l="1"/>
  <c r="K52" i="2" s="1"/>
  <c r="G52" i="2" l="1"/>
  <c r="H52" i="2" s="1"/>
  <c r="J52" i="2" s="1"/>
  <c r="D53" i="2" s="1"/>
  <c r="I53" i="2" l="1"/>
  <c r="K53" i="2" s="1"/>
  <c r="G53" i="2" l="1"/>
  <c r="H53" i="2" s="1"/>
  <c r="J53" i="2" s="1"/>
  <c r="D54" i="2" s="1"/>
  <c r="I54" i="2" l="1"/>
  <c r="K54" i="2" s="1"/>
  <c r="G54" i="2" l="1"/>
  <c r="H54" i="2" s="1"/>
  <c r="J54" i="2" s="1"/>
  <c r="D55" i="2" s="1"/>
  <c r="I55" i="2" l="1"/>
  <c r="K55" i="2" s="1"/>
  <c r="G55" i="2" l="1"/>
  <c r="H55" i="2" s="1"/>
  <c r="J55" i="2" s="1"/>
  <c r="D56" i="2" s="1"/>
  <c r="I56" i="2" l="1"/>
  <c r="K56" i="2" s="1"/>
  <c r="G56" i="2" l="1"/>
  <c r="H56" i="2" s="1"/>
  <c r="J56" i="2" s="1"/>
  <c r="D57" i="2" s="1"/>
  <c r="I57" i="2" l="1"/>
  <c r="K57" i="2" s="1"/>
  <c r="G57" i="2" l="1"/>
  <c r="H57" i="2" s="1"/>
  <c r="J57" i="2" s="1"/>
  <c r="D58" i="2" s="1"/>
  <c r="I58" i="2" l="1"/>
  <c r="K58" i="2" s="1"/>
  <c r="G58" i="2" l="1"/>
  <c r="H58" i="2" s="1"/>
  <c r="J58" i="2" s="1"/>
  <c r="D59" i="2" s="1"/>
  <c r="I59" i="2" l="1"/>
  <c r="K59" i="2" s="1"/>
  <c r="G59" i="2" l="1"/>
  <c r="H59" i="2" s="1"/>
  <c r="J59" i="2" s="1"/>
  <c r="D60" i="2" s="1"/>
  <c r="I60" i="2" l="1"/>
  <c r="K60" i="2" s="1"/>
  <c r="G60" i="2" l="1"/>
  <c r="H60" i="2" s="1"/>
  <c r="J60" i="2" s="1"/>
  <c r="D61" i="2" s="1"/>
  <c r="I61" i="2" l="1"/>
  <c r="K61" i="2" s="1"/>
  <c r="G61" i="2" l="1"/>
  <c r="H61" i="2" s="1"/>
  <c r="J61" i="2" s="1"/>
  <c r="D62" i="2" s="1"/>
  <c r="I62" i="2" l="1"/>
  <c r="K62" i="2" s="1"/>
  <c r="G62" i="2" l="1"/>
  <c r="H62" i="2" s="1"/>
  <c r="J62" i="2" s="1"/>
  <c r="D63" i="2" s="1"/>
  <c r="I63" i="2" l="1"/>
  <c r="K63" i="2" s="1"/>
  <c r="G63" i="2" l="1"/>
  <c r="H63" i="2" s="1"/>
  <c r="J63" i="2" s="1"/>
  <c r="D64" i="2" s="1"/>
  <c r="I64" i="2" l="1"/>
  <c r="K64" i="2" s="1"/>
  <c r="G64" i="2" l="1"/>
  <c r="H64" i="2" s="1"/>
  <c r="J64" i="2" s="1"/>
  <c r="D65" i="2" s="1"/>
  <c r="I65" i="2" l="1"/>
  <c r="K65" i="2" s="1"/>
  <c r="G65" i="2" l="1"/>
  <c r="H65" i="2" s="1"/>
  <c r="J65" i="2" s="1"/>
  <c r="D66" i="2" s="1"/>
  <c r="I66" i="2" l="1"/>
  <c r="K66" i="2" s="1"/>
  <c r="G66" i="2" l="1"/>
  <c r="H66" i="2" s="1"/>
  <c r="J66" i="2" s="1"/>
  <c r="D67" i="2" s="1"/>
  <c r="I67" i="2" l="1"/>
  <c r="K67" i="2" s="1"/>
  <c r="G67" i="2" l="1"/>
  <c r="H67" i="2" s="1"/>
  <c r="J67" i="2" s="1"/>
  <c r="D68" i="2" s="1"/>
  <c r="I68" i="2" l="1"/>
  <c r="K68" i="2" s="1"/>
  <c r="G68" i="2" l="1"/>
  <c r="H68" i="2" s="1"/>
  <c r="J68" i="2" s="1"/>
  <c r="D69" i="2" s="1"/>
  <c r="I69" i="2" l="1"/>
  <c r="K69" i="2" s="1"/>
  <c r="G69" i="2" l="1"/>
  <c r="H69" i="2" s="1"/>
  <c r="J69" i="2" s="1"/>
  <c r="D70" i="2" s="1"/>
  <c r="I70" i="2" l="1"/>
  <c r="K70" i="2" s="1"/>
  <c r="G70" i="2" l="1"/>
  <c r="H70" i="2" s="1"/>
  <c r="J70" i="2" s="1"/>
  <c r="D71" i="2" s="1"/>
  <c r="I71" i="2" l="1"/>
  <c r="K71" i="2" s="1"/>
  <c r="G71" i="2" l="1"/>
  <c r="H71" i="2" s="1"/>
  <c r="J71" i="2" s="1"/>
  <c r="D72" i="2" s="1"/>
  <c r="I72" i="2" l="1"/>
  <c r="K72" i="2" s="1"/>
  <c r="G72" i="2" l="1"/>
  <c r="H72" i="2" s="1"/>
  <c r="J72" i="2" s="1"/>
  <c r="D73" i="2" s="1"/>
  <c r="I73" i="2" l="1"/>
  <c r="K73" i="2" s="1"/>
  <c r="G73" i="2" l="1"/>
  <c r="H73" i="2" s="1"/>
  <c r="J73" i="2" s="1"/>
  <c r="D74" i="2" s="1"/>
  <c r="I74" i="2" l="1"/>
  <c r="K74" i="2" s="1"/>
  <c r="G74" i="2" l="1"/>
  <c r="H74" i="2" s="1"/>
  <c r="J74" i="2" s="1"/>
  <c r="D75" i="2" s="1"/>
  <c r="I75" i="2" l="1"/>
  <c r="K75" i="2" s="1"/>
  <c r="G75" i="2" l="1"/>
  <c r="H75" i="2" s="1"/>
  <c r="J75" i="2" s="1"/>
  <c r="D76" i="2" s="1"/>
  <c r="I76" i="2" l="1"/>
  <c r="K76" i="2" s="1"/>
  <c r="G76" i="2" l="1"/>
  <c r="H76" i="2" s="1"/>
  <c r="J76" i="2" s="1"/>
  <c r="D77" i="2" s="1"/>
  <c r="I77" i="2" l="1"/>
  <c r="K77" i="2" s="1"/>
  <c r="G77" i="2" l="1"/>
  <c r="H77" i="2" s="1"/>
  <c r="J77" i="2" s="1"/>
  <c r="D78" i="2" s="1"/>
  <c r="I78" i="2" l="1"/>
  <c r="K78" i="2" s="1"/>
  <c r="G78" i="2" l="1"/>
  <c r="H78" i="2" s="1"/>
  <c r="J78" i="2" s="1"/>
  <c r="D79" i="2" s="1"/>
  <c r="I79" i="2" l="1"/>
  <c r="K79" i="2" s="1"/>
  <c r="G79" i="2" l="1"/>
  <c r="H79" i="2" s="1"/>
  <c r="J79" i="2" s="1"/>
  <c r="D80" i="2" s="1"/>
  <c r="I80" i="2" l="1"/>
  <c r="K80" i="2" s="1"/>
  <c r="G80" i="2" l="1"/>
  <c r="H80" i="2" s="1"/>
  <c r="J80" i="2" s="1"/>
  <c r="D81" i="2" s="1"/>
  <c r="I81" i="2" l="1"/>
  <c r="K81" i="2" s="1"/>
  <c r="G81" i="2" l="1"/>
  <c r="H81" i="2" s="1"/>
  <c r="J81" i="2" s="1"/>
  <c r="D82" i="2" s="1"/>
  <c r="I82" i="2" l="1"/>
  <c r="K82" i="2" s="1"/>
  <c r="G82" i="2" l="1"/>
  <c r="H82" i="2" s="1"/>
  <c r="J82" i="2" s="1"/>
  <c r="D83" i="2" s="1"/>
  <c r="I83" i="2" l="1"/>
  <c r="K83" i="2" s="1"/>
  <c r="G83" i="2" l="1"/>
  <c r="H83" i="2" s="1"/>
  <c r="J83" i="2" s="1"/>
  <c r="D84" i="2" s="1"/>
  <c r="I84" i="2" l="1"/>
  <c r="K84" i="2" s="1"/>
  <c r="G84" i="2" l="1"/>
  <c r="H84" i="2" s="1"/>
  <c r="J84" i="2" s="1"/>
  <c r="D85" i="2" s="1"/>
  <c r="I85" i="2" l="1"/>
  <c r="K85" i="2" s="1"/>
  <c r="G85" i="2" l="1"/>
  <c r="H85" i="2" s="1"/>
  <c r="J85" i="2" s="1"/>
  <c r="D86" i="2" s="1"/>
  <c r="I86" i="2" l="1"/>
  <c r="K86" i="2" s="1"/>
  <c r="G86" i="2" l="1"/>
  <c r="H86" i="2" s="1"/>
  <c r="J86" i="2" s="1"/>
  <c r="D87" i="2" s="1"/>
  <c r="I87" i="2" l="1"/>
  <c r="K87" i="2" s="1"/>
  <c r="G87" i="2" l="1"/>
  <c r="H87" i="2" s="1"/>
  <c r="J87" i="2" s="1"/>
  <c r="D88" i="2" s="1"/>
  <c r="I88" i="2" l="1"/>
  <c r="K88" i="2" s="1"/>
  <c r="G88" i="2" l="1"/>
  <c r="H88" i="2" s="1"/>
  <c r="J88" i="2" s="1"/>
  <c r="D89" i="2" s="1"/>
  <c r="I89" i="2" l="1"/>
  <c r="K89" i="2" s="1"/>
  <c r="G89" i="2" l="1"/>
  <c r="H89" i="2" s="1"/>
  <c r="J89" i="2" s="1"/>
  <c r="D90" i="2" s="1"/>
  <c r="I90" i="2" l="1"/>
  <c r="K90" i="2" s="1"/>
  <c r="G90" i="2" l="1"/>
  <c r="H90" i="2" s="1"/>
  <c r="J90" i="2" s="1"/>
  <c r="D91" i="2" s="1"/>
  <c r="I91" i="2" l="1"/>
  <c r="K91" i="2" s="1"/>
  <c r="G91" i="2" l="1"/>
  <c r="H91" i="2" s="1"/>
  <c r="J91" i="2" s="1"/>
  <c r="D92" i="2" s="1"/>
  <c r="I92" i="2" l="1"/>
  <c r="K92" i="2" s="1"/>
  <c r="G92" i="2" l="1"/>
  <c r="H92" i="2" s="1"/>
  <c r="J92" i="2" s="1"/>
  <c r="D93" i="2" s="1"/>
  <c r="I93" i="2" l="1"/>
  <c r="K93" i="2" s="1"/>
  <c r="G93" i="2" l="1"/>
  <c r="H93" i="2" s="1"/>
  <c r="J93" i="2" s="1"/>
  <c r="D94" i="2" s="1"/>
  <c r="I94" i="2" l="1"/>
  <c r="K94" i="2" s="1"/>
  <c r="G94" i="2" l="1"/>
  <c r="H94" i="2" s="1"/>
  <c r="J94" i="2" s="1"/>
  <c r="D95" i="2" s="1"/>
  <c r="I95" i="2" l="1"/>
  <c r="K95" i="2" s="1"/>
  <c r="G95" i="2" l="1"/>
  <c r="H95" i="2" s="1"/>
  <c r="J95" i="2" s="1"/>
  <c r="D96" i="2" s="1"/>
  <c r="I96" i="2" l="1"/>
  <c r="K96" i="2" s="1"/>
  <c r="G96" i="2" l="1"/>
  <c r="H96" i="2" s="1"/>
  <c r="J96" i="2" s="1"/>
  <c r="D97" i="2" s="1"/>
  <c r="I97" i="2" l="1"/>
  <c r="K97" i="2" s="1"/>
  <c r="G97" i="2" l="1"/>
  <c r="H97" i="2" s="1"/>
  <c r="J97" i="2" s="1"/>
  <c r="D98" i="2" s="1"/>
  <c r="I98" i="2" l="1"/>
  <c r="K98" i="2" s="1"/>
  <c r="G98" i="2" l="1"/>
  <c r="H98" i="2" s="1"/>
  <c r="J98" i="2" s="1"/>
  <c r="D99" i="2" s="1"/>
  <c r="I99" i="2" l="1"/>
  <c r="K99" i="2" s="1"/>
  <c r="G99" i="2" l="1"/>
  <c r="H99" i="2" s="1"/>
  <c r="J99" i="2" s="1"/>
  <c r="D100" i="2" s="1"/>
  <c r="I100" i="2" l="1"/>
  <c r="K100" i="2" s="1"/>
  <c r="G100" i="2" l="1"/>
  <c r="H100" i="2" s="1"/>
  <c r="J100" i="2" s="1"/>
  <c r="D101" i="2" s="1"/>
  <c r="I101" i="2" l="1"/>
  <c r="K101" i="2" s="1"/>
  <c r="G101" i="2" l="1"/>
  <c r="H101" i="2" s="1"/>
  <c r="J101" i="2" s="1"/>
  <c r="D102" i="2" s="1"/>
  <c r="I102" i="2" l="1"/>
  <c r="K102" i="2" s="1"/>
  <c r="G102" i="2" l="1"/>
  <c r="H102" i="2" s="1"/>
  <c r="J102" i="2" s="1"/>
  <c r="D103" i="2" s="1"/>
  <c r="I103" i="2" l="1"/>
  <c r="K103" i="2" s="1"/>
  <c r="G103" i="2" l="1"/>
  <c r="H103" i="2" s="1"/>
  <c r="J103" i="2" s="1"/>
  <c r="D104" i="2" s="1"/>
  <c r="I104" i="2" l="1"/>
  <c r="K104" i="2" s="1"/>
  <c r="G104" i="2" l="1"/>
  <c r="H104" i="2" s="1"/>
  <c r="J104" i="2" s="1"/>
  <c r="D105" i="2" s="1"/>
  <c r="I105" i="2" l="1"/>
  <c r="K105" i="2" s="1"/>
  <c r="G105" i="2" l="1"/>
  <c r="H105" i="2" s="1"/>
  <c r="J105" i="2" s="1"/>
  <c r="D106" i="2" s="1"/>
  <c r="I106" i="2" l="1"/>
  <c r="K106" i="2" s="1"/>
  <c r="G106" i="2" l="1"/>
  <c r="H106" i="2" s="1"/>
  <c r="J106" i="2" s="1"/>
  <c r="D107" i="2" s="1"/>
  <c r="I107" i="2" l="1"/>
  <c r="K107" i="2" s="1"/>
  <c r="G107" i="2" l="1"/>
  <c r="H107" i="2" s="1"/>
  <c r="J107" i="2" s="1"/>
  <c r="D108" i="2" s="1"/>
  <c r="I108" i="2" l="1"/>
  <c r="K108" i="2" s="1"/>
  <c r="G108" i="2" l="1"/>
  <c r="H108" i="2" s="1"/>
  <c r="J108" i="2" s="1"/>
  <c r="D109" i="2" s="1"/>
  <c r="I109" i="2" l="1"/>
  <c r="K109" i="2" s="1"/>
  <c r="G109" i="2" l="1"/>
  <c r="H109" i="2" s="1"/>
  <c r="J109" i="2" s="1"/>
  <c r="D110" i="2" s="1"/>
  <c r="I110" i="2" l="1"/>
  <c r="K110" i="2" s="1"/>
  <c r="G110" i="2" l="1"/>
  <c r="H110" i="2" s="1"/>
  <c r="J110" i="2" s="1"/>
  <c r="D111" i="2" s="1"/>
  <c r="I111" i="2" l="1"/>
  <c r="K111" i="2" s="1"/>
  <c r="G111" i="2" l="1"/>
  <c r="H111" i="2" s="1"/>
  <c r="J111" i="2" s="1"/>
  <c r="D112" i="2" s="1"/>
  <c r="I112" i="2" l="1"/>
  <c r="K112" i="2" s="1"/>
  <c r="G112" i="2" l="1"/>
  <c r="H112" i="2" s="1"/>
  <c r="J112" i="2" s="1"/>
  <c r="D113" i="2" s="1"/>
  <c r="I113" i="2" l="1"/>
  <c r="K113" i="2" s="1"/>
  <c r="G113" i="2" l="1"/>
  <c r="H113" i="2" s="1"/>
  <c r="J113" i="2" s="1"/>
  <c r="D114" i="2" s="1"/>
  <c r="I114" i="2" l="1"/>
  <c r="K114" i="2" s="1"/>
  <c r="G114" i="2" l="1"/>
  <c r="H114" i="2" s="1"/>
  <c r="J114" i="2" s="1"/>
  <c r="D115" i="2" s="1"/>
  <c r="I115" i="2" l="1"/>
  <c r="K115" i="2" s="1"/>
  <c r="G115" i="2" l="1"/>
  <c r="H115" i="2" s="1"/>
  <c r="J115" i="2" s="1"/>
  <c r="D116" i="2" s="1"/>
  <c r="I116" i="2" l="1"/>
  <c r="K116" i="2" s="1"/>
  <c r="G116" i="2" l="1"/>
  <c r="H116" i="2" s="1"/>
  <c r="J116" i="2" s="1"/>
  <c r="D117" i="2" s="1"/>
  <c r="I117" i="2" l="1"/>
  <c r="K117" i="2" s="1"/>
  <c r="G117" i="2" l="1"/>
  <c r="H117" i="2" s="1"/>
  <c r="J117" i="2" s="1"/>
  <c r="D118" i="2" s="1"/>
  <c r="I118" i="2" l="1"/>
  <c r="K118" i="2" s="1"/>
  <c r="G118" i="2" l="1"/>
  <c r="H118" i="2" s="1"/>
  <c r="J118" i="2" s="1"/>
  <c r="D119" i="2" s="1"/>
  <c r="I119" i="2" l="1"/>
  <c r="K119" i="2" s="1"/>
  <c r="G119" i="2" l="1"/>
  <c r="H119" i="2" s="1"/>
  <c r="J119" i="2" s="1"/>
  <c r="D120" i="2" s="1"/>
  <c r="I120" i="2" l="1"/>
  <c r="K120" i="2" s="1"/>
  <c r="G120" i="2" l="1"/>
  <c r="H120" i="2" s="1"/>
  <c r="J120" i="2" s="1"/>
  <c r="D121" i="2" s="1"/>
  <c r="I121" i="2" l="1"/>
  <c r="K121" i="2" s="1"/>
  <c r="G121" i="2" l="1"/>
  <c r="H121" i="2" s="1"/>
  <c r="J121" i="2" s="1"/>
  <c r="D122" i="2" s="1"/>
  <c r="I122" i="2" l="1"/>
  <c r="K122" i="2" s="1"/>
  <c r="G122" i="2" l="1"/>
  <c r="H122" i="2" s="1"/>
  <c r="J122" i="2" s="1"/>
  <c r="D123" i="2" s="1"/>
  <c r="I123" i="2" l="1"/>
  <c r="K123" i="2" s="1"/>
  <c r="G123" i="2" l="1"/>
  <c r="H123" i="2" s="1"/>
  <c r="J123" i="2" s="1"/>
  <c r="D124" i="2" s="1"/>
  <c r="I124" i="2" l="1"/>
  <c r="K124" i="2" s="1"/>
  <c r="G124" i="2" l="1"/>
  <c r="H124" i="2" s="1"/>
  <c r="J124" i="2" s="1"/>
  <c r="D125" i="2" s="1"/>
  <c r="I125" i="2" l="1"/>
  <c r="K125" i="2" s="1"/>
  <c r="G125" i="2" l="1"/>
  <c r="H125" i="2" s="1"/>
  <c r="J125" i="2" s="1"/>
  <c r="D126" i="2" s="1"/>
  <c r="I126" i="2" l="1"/>
  <c r="K126" i="2" s="1"/>
  <c r="G126" i="2" l="1"/>
  <c r="H126" i="2" s="1"/>
  <c r="J126" i="2" s="1"/>
  <c r="D127" i="2" s="1"/>
  <c r="I127" i="2" l="1"/>
  <c r="K127" i="2" s="1"/>
  <c r="G127" i="2" l="1"/>
  <c r="H127" i="2" s="1"/>
  <c r="J127" i="2" s="1"/>
  <c r="D128" i="2" s="1"/>
  <c r="I128" i="2" l="1"/>
  <c r="K128" i="2" s="1"/>
  <c r="G128" i="2" l="1"/>
  <c r="H128" i="2" s="1"/>
  <c r="J128" i="2" s="1"/>
  <c r="D129" i="2" s="1"/>
  <c r="I129" i="2" l="1"/>
  <c r="K129" i="2" s="1"/>
  <c r="G129" i="2" l="1"/>
  <c r="H129" i="2" s="1"/>
  <c r="J129" i="2" s="1"/>
  <c r="D130" i="2" s="1"/>
  <c r="I130" i="2" l="1"/>
  <c r="K130" i="2" s="1"/>
  <c r="G130" i="2" l="1"/>
  <c r="H130" i="2" s="1"/>
  <c r="J130" i="2" s="1"/>
  <c r="D131" i="2" s="1"/>
  <c r="I131" i="2" l="1"/>
  <c r="K131" i="2" l="1"/>
  <c r="G131" i="2"/>
  <c r="H131" i="2" l="1"/>
  <c r="J131" i="2" s="1"/>
  <c r="D132" i="2" s="1"/>
  <c r="I132" i="2" l="1"/>
  <c r="K132" i="2" l="1"/>
  <c r="G132" i="2"/>
  <c r="H132" i="2" l="1"/>
  <c r="J132" i="2" s="1"/>
  <c r="D133" i="2" s="1"/>
  <c r="I133" i="2" l="1"/>
  <c r="G133" i="2" l="1"/>
  <c r="K133" i="2"/>
  <c r="H133" i="2" l="1"/>
  <c r="J133" i="2" s="1"/>
  <c r="D134" i="2" s="1"/>
  <c r="I134" i="2" l="1"/>
  <c r="K134" i="2" l="1"/>
  <c r="G134" i="2"/>
  <c r="H134" i="2" l="1"/>
  <c r="J134" i="2" s="1"/>
  <c r="D135" i="2" s="1"/>
  <c r="I135" i="2" l="1"/>
  <c r="G135" i="2" l="1"/>
  <c r="K135" i="2"/>
  <c r="H135" i="2" l="1"/>
  <c r="J135" i="2" s="1"/>
  <c r="D136" i="2" s="1"/>
  <c r="I136" i="2" l="1"/>
  <c r="K136" i="2" l="1"/>
  <c r="G136" i="2"/>
  <c r="H136" i="2" s="1"/>
  <c r="J136" i="2" s="1"/>
  <c r="D137" i="2" s="1"/>
  <c r="I137" i="2" l="1"/>
  <c r="K137" i="2" s="1"/>
  <c r="G137" i="2" l="1"/>
  <c r="H137" i="2" s="1"/>
  <c r="J137" i="2" s="1"/>
  <c r="D138" i="2" s="1"/>
  <c r="I138" i="2" l="1"/>
  <c r="K138" i="2" s="1"/>
  <c r="G138" i="2" l="1"/>
  <c r="H138" i="2" s="1"/>
  <c r="J138" i="2" s="1"/>
  <c r="D139" i="2" s="1"/>
  <c r="I139" i="2" l="1"/>
  <c r="K139" i="2" s="1"/>
  <c r="G139" i="2" l="1"/>
  <c r="H139" i="2" s="1"/>
  <c r="J139" i="2" s="1"/>
  <c r="D140" i="2" s="1"/>
  <c r="I140" i="2" l="1"/>
  <c r="K140" i="2" s="1"/>
  <c r="G140" i="2" l="1"/>
  <c r="H140" i="2" s="1"/>
  <c r="J140" i="2" s="1"/>
  <c r="D141" i="2" s="1"/>
  <c r="I141" i="2" l="1"/>
  <c r="K141" i="2" s="1"/>
  <c r="G141" i="2" l="1"/>
  <c r="H141" i="2" s="1"/>
  <c r="J141" i="2" s="1"/>
  <c r="D142" i="2" s="1"/>
  <c r="I142" i="2" l="1"/>
  <c r="K142" i="2" s="1"/>
  <c r="G142" i="2" l="1"/>
  <c r="H142" i="2" s="1"/>
  <c r="J142" i="2" s="1"/>
  <c r="D143" i="2" s="1"/>
  <c r="I143" i="2" l="1"/>
  <c r="K143" i="2" s="1"/>
  <c r="G143" i="2" l="1"/>
  <c r="H143" i="2" s="1"/>
  <c r="J143" i="2" s="1"/>
  <c r="D144" i="2" s="1"/>
  <c r="I144" i="2" l="1"/>
  <c r="K144" i="2" s="1"/>
  <c r="G144" i="2" l="1"/>
  <c r="H144" i="2" s="1"/>
  <c r="J144" i="2" s="1"/>
  <c r="D145" i="2" s="1"/>
  <c r="I145" i="2" l="1"/>
  <c r="K145" i="2" s="1"/>
  <c r="G145" i="2" l="1"/>
  <c r="H145" i="2" s="1"/>
  <c r="J145" i="2" s="1"/>
  <c r="D146" i="2" s="1"/>
  <c r="I146" i="2" l="1"/>
  <c r="K146" i="2" s="1"/>
  <c r="G146" i="2" l="1"/>
  <c r="H146" i="2" s="1"/>
  <c r="J146" i="2" s="1"/>
  <c r="D147" i="2" s="1"/>
  <c r="I147" i="2" l="1"/>
  <c r="K147" i="2" s="1"/>
  <c r="G147" i="2" l="1"/>
  <c r="H147" i="2" s="1"/>
  <c r="J147" i="2" s="1"/>
  <c r="D148" i="2" s="1"/>
  <c r="I148" i="2" l="1"/>
  <c r="K148" i="2" s="1"/>
  <c r="G148" i="2" l="1"/>
  <c r="H148" i="2" s="1"/>
  <c r="J148" i="2" s="1"/>
  <c r="D149" i="2" s="1"/>
  <c r="I149" i="2" l="1"/>
  <c r="K149" i="2" s="1"/>
  <c r="G149" i="2" l="1"/>
  <c r="H149" i="2" s="1"/>
  <c r="J149" i="2" s="1"/>
  <c r="D150" i="2" s="1"/>
  <c r="I150" i="2" l="1"/>
  <c r="K150" i="2" s="1"/>
  <c r="G150" i="2" l="1"/>
  <c r="H150" i="2" s="1"/>
  <c r="J150" i="2" s="1"/>
  <c r="D151" i="2" s="1"/>
  <c r="I151" i="2" l="1"/>
  <c r="K151" i="2" s="1"/>
  <c r="G151" i="2" l="1"/>
  <c r="H151" i="2" s="1"/>
  <c r="J151" i="2" s="1"/>
  <c r="D152" i="2" s="1"/>
  <c r="I152" i="2" l="1"/>
  <c r="K152" i="2" s="1"/>
  <c r="G152" i="2" l="1"/>
  <c r="H152" i="2" s="1"/>
  <c r="J152" i="2" s="1"/>
  <c r="D153" i="2" s="1"/>
  <c r="I153" i="2" l="1"/>
  <c r="K153" i="2" s="1"/>
  <c r="G153" i="2" l="1"/>
  <c r="H153" i="2" s="1"/>
  <c r="J153" i="2" s="1"/>
  <c r="D154" i="2" s="1"/>
  <c r="I154" i="2" l="1"/>
  <c r="K154" i="2" s="1"/>
  <c r="G154" i="2" l="1"/>
  <c r="H154" i="2" s="1"/>
  <c r="J154" i="2" s="1"/>
  <c r="D155" i="2" s="1"/>
  <c r="I155" i="2" l="1"/>
  <c r="K155" i="2" s="1"/>
  <c r="G155" i="2" l="1"/>
  <c r="H155" i="2" s="1"/>
  <c r="J155" i="2" s="1"/>
  <c r="D156" i="2" s="1"/>
  <c r="I156" i="2" l="1"/>
  <c r="K156" i="2" s="1"/>
  <c r="G156" i="2" l="1"/>
  <c r="H156" i="2" s="1"/>
  <c r="J156" i="2" s="1"/>
  <c r="D157" i="2" s="1"/>
  <c r="I157" i="2" l="1"/>
  <c r="K157" i="2" s="1"/>
  <c r="G157" i="2" l="1"/>
  <c r="H157" i="2" s="1"/>
  <c r="J157" i="2" s="1"/>
  <c r="D158" i="2" s="1"/>
  <c r="I158" i="2" l="1"/>
  <c r="K158" i="2" s="1"/>
  <c r="G158" i="2" l="1"/>
  <c r="H158" i="2" s="1"/>
  <c r="J158" i="2" s="1"/>
  <c r="D159" i="2" s="1"/>
  <c r="I159" i="2" l="1"/>
  <c r="K159" i="2" s="1"/>
  <c r="G159" i="2" l="1"/>
  <c r="H159" i="2" s="1"/>
  <c r="J159" i="2" s="1"/>
  <c r="D160" i="2" s="1"/>
  <c r="I160" i="2" l="1"/>
  <c r="K160" i="2" s="1"/>
  <c r="G160" i="2" l="1"/>
  <c r="H160" i="2" s="1"/>
  <c r="J160" i="2" s="1"/>
  <c r="D161" i="2" s="1"/>
  <c r="I161" i="2" l="1"/>
  <c r="K161" i="2" s="1"/>
  <c r="G161" i="2" l="1"/>
  <c r="H161" i="2" s="1"/>
  <c r="J161" i="2" s="1"/>
  <c r="D162" i="2" s="1"/>
  <c r="I162" i="2" l="1"/>
  <c r="K162" i="2" s="1"/>
  <c r="G162" i="2" l="1"/>
  <c r="H162" i="2" s="1"/>
  <c r="J162" i="2" s="1"/>
  <c r="D163" i="2" s="1"/>
  <c r="I163" i="2" l="1"/>
  <c r="K163" i="2" s="1"/>
  <c r="G163" i="2" l="1"/>
  <c r="H163" i="2" s="1"/>
  <c r="J163" i="2" s="1"/>
  <c r="D164" i="2" s="1"/>
  <c r="I164" i="2" l="1"/>
  <c r="K164" i="2" s="1"/>
  <c r="G164" i="2" l="1"/>
  <c r="H164" i="2" s="1"/>
  <c r="J164" i="2" s="1"/>
  <c r="D165" i="2" s="1"/>
  <c r="I165" i="2" l="1"/>
  <c r="K165" i="2" s="1"/>
  <c r="G165" i="2" l="1"/>
  <c r="H165" i="2" s="1"/>
  <c r="J165" i="2" s="1"/>
  <c r="D166" i="2" s="1"/>
  <c r="I166" i="2" l="1"/>
  <c r="K166" i="2" s="1"/>
  <c r="G166" i="2" l="1"/>
  <c r="H166" i="2" s="1"/>
  <c r="J166" i="2" s="1"/>
  <c r="D167" i="2" s="1"/>
  <c r="I167" i="2" l="1"/>
  <c r="K167" i="2" s="1"/>
  <c r="G167" i="2" l="1"/>
  <c r="H167" i="2" s="1"/>
  <c r="J167" i="2" s="1"/>
  <c r="D168" i="2" s="1"/>
  <c r="I168" i="2" l="1"/>
  <c r="K168" i="2" s="1"/>
  <c r="G168" i="2" l="1"/>
  <c r="H168" i="2" s="1"/>
  <c r="J168" i="2" s="1"/>
  <c r="D169" i="2" s="1"/>
  <c r="I169" i="2" l="1"/>
  <c r="K169" i="2" s="1"/>
  <c r="G169" i="2" l="1"/>
  <c r="H169" i="2" s="1"/>
  <c r="J169" i="2" s="1"/>
  <c r="D170" i="2" s="1"/>
  <c r="I170" i="2" l="1"/>
  <c r="K170" i="2" s="1"/>
  <c r="G170" i="2" l="1"/>
  <c r="H170" i="2" s="1"/>
  <c r="J170" i="2" s="1"/>
  <c r="D171" i="2" s="1"/>
  <c r="I171" i="2" l="1"/>
  <c r="K171" i="2" s="1"/>
  <c r="G171" i="2" l="1"/>
  <c r="H171" i="2" s="1"/>
  <c r="J171" i="2" s="1"/>
  <c r="D172" i="2" s="1"/>
  <c r="I172" i="2" l="1"/>
  <c r="K172" i="2" s="1"/>
  <c r="G172" i="2" l="1"/>
  <c r="H172" i="2" s="1"/>
  <c r="J172" i="2" s="1"/>
  <c r="D173" i="2" s="1"/>
  <c r="I173" i="2" l="1"/>
  <c r="K173" i="2" s="1"/>
  <c r="G173" i="2" l="1"/>
  <c r="H173" i="2" s="1"/>
  <c r="J173" i="2" s="1"/>
  <c r="D174" i="2" s="1"/>
  <c r="I174" i="2" l="1"/>
  <c r="K174" i="2" s="1"/>
  <c r="G174" i="2" l="1"/>
  <c r="H174" i="2" s="1"/>
  <c r="J174" i="2" s="1"/>
  <c r="D175" i="2" s="1"/>
  <c r="I175" i="2" l="1"/>
  <c r="K175" i="2" s="1"/>
  <c r="G175" i="2" l="1"/>
  <c r="H175" i="2" s="1"/>
  <c r="J175" i="2" s="1"/>
  <c r="D176" i="2" s="1"/>
  <c r="I176" i="2" l="1"/>
  <c r="K176" i="2" s="1"/>
  <c r="G176" i="2" l="1"/>
  <c r="H176" i="2" s="1"/>
  <c r="J176" i="2" s="1"/>
  <c r="D177" i="2" s="1"/>
  <c r="I177" i="2" l="1"/>
  <c r="K177" i="2" s="1"/>
  <c r="G177" i="2" l="1"/>
  <c r="H177" i="2" s="1"/>
  <c r="J177" i="2" s="1"/>
  <c r="D178" i="2" s="1"/>
  <c r="I178" i="2" l="1"/>
  <c r="K178" i="2" s="1"/>
  <c r="G178" i="2" l="1"/>
  <c r="H178" i="2" s="1"/>
  <c r="J178" i="2" s="1"/>
  <c r="D179" i="2" s="1"/>
  <c r="I179" i="2" l="1"/>
  <c r="K179" i="2" s="1"/>
  <c r="G179" i="2" l="1"/>
  <c r="H179" i="2" s="1"/>
  <c r="J179" i="2" s="1"/>
  <c r="D180" i="2" s="1"/>
  <c r="I180" i="2" l="1"/>
  <c r="K180" i="2" s="1"/>
  <c r="G180" i="2" l="1"/>
  <c r="H180" i="2" s="1"/>
  <c r="J180" i="2" s="1"/>
  <c r="D181" i="2" s="1"/>
  <c r="I181" i="2" l="1"/>
  <c r="K181" i="2" s="1"/>
  <c r="G181" i="2" l="1"/>
  <c r="H181" i="2" s="1"/>
  <c r="J181" i="2" s="1"/>
  <c r="D182" i="2" s="1"/>
  <c r="I182" i="2" l="1"/>
  <c r="K182" i="2" s="1"/>
  <c r="G182" i="2" l="1"/>
  <c r="H182" i="2" s="1"/>
  <c r="J182" i="2" s="1"/>
  <c r="D183" i="2" s="1"/>
  <c r="I183" i="2" l="1"/>
  <c r="K183" i="2" s="1"/>
  <c r="G183" i="2" l="1"/>
  <c r="H183" i="2" s="1"/>
  <c r="J183" i="2" s="1"/>
  <c r="D184" i="2" s="1"/>
  <c r="I184" i="2" l="1"/>
  <c r="K184" i="2" s="1"/>
  <c r="G184" i="2" l="1"/>
  <c r="H184" i="2" s="1"/>
  <c r="J184" i="2" s="1"/>
  <c r="D185" i="2" s="1"/>
  <c r="I185" i="2" l="1"/>
  <c r="K185" i="2" s="1"/>
  <c r="G185" i="2" l="1"/>
  <c r="H185" i="2" s="1"/>
  <c r="J185" i="2" s="1"/>
  <c r="D186" i="2" s="1"/>
  <c r="I186" i="2" l="1"/>
  <c r="K186" i="2" s="1"/>
  <c r="G186" i="2" l="1"/>
  <c r="H186" i="2" s="1"/>
  <c r="J186" i="2" s="1"/>
  <c r="D187" i="2" s="1"/>
  <c r="I187" i="2" l="1"/>
  <c r="K187" i="2" s="1"/>
  <c r="G187" i="2" l="1"/>
  <c r="H187" i="2" s="1"/>
  <c r="J187" i="2" s="1"/>
  <c r="D188" i="2" s="1"/>
  <c r="I188" i="2" l="1"/>
  <c r="K188" i="2" s="1"/>
  <c r="G188" i="2" l="1"/>
  <c r="H188" i="2" s="1"/>
  <c r="J188" i="2" s="1"/>
  <c r="D189" i="2" s="1"/>
  <c r="I189" i="2" l="1"/>
  <c r="K189" i="2" s="1"/>
  <c r="G189" i="2" l="1"/>
  <c r="H189" i="2" s="1"/>
  <c r="J189" i="2" s="1"/>
  <c r="D190" i="2" s="1"/>
  <c r="I190" i="2" l="1"/>
  <c r="K190" i="2" s="1"/>
  <c r="G190" i="2" l="1"/>
  <c r="H190" i="2" s="1"/>
  <c r="J190" i="2" s="1"/>
  <c r="D191" i="2" s="1"/>
  <c r="I191" i="2" l="1"/>
  <c r="K191" i="2" s="1"/>
  <c r="G191" i="2" l="1"/>
  <c r="H191" i="2" s="1"/>
  <c r="J191" i="2" s="1"/>
  <c r="D192" i="2" s="1"/>
  <c r="I192" i="2" l="1"/>
  <c r="K192" i="2" s="1"/>
  <c r="G192" i="2" l="1"/>
  <c r="H192" i="2" s="1"/>
  <c r="J192" i="2" s="1"/>
  <c r="D193" i="2" s="1"/>
  <c r="I193" i="2" l="1"/>
  <c r="K193" i="2" s="1"/>
  <c r="G193" i="2" l="1"/>
  <c r="H193" i="2" s="1"/>
  <c r="J193" i="2" s="1"/>
  <c r="D194" i="2" s="1"/>
  <c r="I194" i="2" l="1"/>
  <c r="K194" i="2" s="1"/>
  <c r="G194" i="2" l="1"/>
  <c r="H194" i="2" s="1"/>
  <c r="J194" i="2" s="1"/>
  <c r="D195" i="2" s="1"/>
  <c r="I195" i="2" l="1"/>
  <c r="K195" i="2" s="1"/>
  <c r="G195" i="2" l="1"/>
  <c r="H195" i="2" s="1"/>
  <c r="J195" i="2" s="1"/>
  <c r="D196" i="2" s="1"/>
  <c r="I196" i="2" l="1"/>
  <c r="K196" i="2" s="1"/>
  <c r="G196" i="2" l="1"/>
  <c r="H196" i="2" s="1"/>
  <c r="J196" i="2" s="1"/>
  <c r="D197" i="2" s="1"/>
  <c r="I197" i="2" l="1"/>
  <c r="K197" i="2" s="1"/>
  <c r="G197" i="2" l="1"/>
  <c r="H197" i="2" s="1"/>
  <c r="J197" i="2" s="1"/>
  <c r="D198" i="2" s="1"/>
  <c r="I198" i="2" l="1"/>
  <c r="K198" i="2" s="1"/>
  <c r="G198" i="2" l="1"/>
  <c r="H198" i="2" s="1"/>
  <c r="J198" i="2" s="1"/>
  <c r="D199" i="2" s="1"/>
  <c r="I199" i="2" l="1"/>
  <c r="K199" i="2" s="1"/>
  <c r="G199" i="2" l="1"/>
  <c r="H199" i="2" s="1"/>
  <c r="J199" i="2" s="1"/>
  <c r="D200" i="2" s="1"/>
  <c r="I200" i="2" l="1"/>
  <c r="K200" i="2" s="1"/>
  <c r="G200" i="2" l="1"/>
  <c r="H200" i="2" s="1"/>
  <c r="J200" i="2" s="1"/>
  <c r="D201" i="2" s="1"/>
  <c r="I201" i="2" l="1"/>
  <c r="K201" i="2" s="1"/>
  <c r="G201" i="2" l="1"/>
  <c r="H201" i="2" s="1"/>
  <c r="J201" i="2" s="1"/>
  <c r="D202" i="2" s="1"/>
  <c r="I202" i="2" l="1"/>
  <c r="K202" i="2" s="1"/>
  <c r="G202" i="2" l="1"/>
  <c r="H202" i="2" s="1"/>
  <c r="J202" i="2" s="1"/>
  <c r="D203" i="2" s="1"/>
  <c r="I203" i="2" l="1"/>
  <c r="K203" i="2" s="1"/>
  <c r="G203" i="2" l="1"/>
  <c r="H203" i="2" s="1"/>
  <c r="J203" i="2" s="1"/>
  <c r="D204" i="2" s="1"/>
  <c r="I204" i="2" l="1"/>
  <c r="K204" i="2" s="1"/>
  <c r="G204" i="2" l="1"/>
  <c r="H204" i="2" s="1"/>
  <c r="J204" i="2" s="1"/>
  <c r="D205" i="2" s="1"/>
  <c r="I205" i="2" l="1"/>
  <c r="K205" i="2" s="1"/>
  <c r="G205" i="2" l="1"/>
  <c r="H205" i="2" s="1"/>
  <c r="J205" i="2" s="1"/>
  <c r="D206" i="2" s="1"/>
  <c r="I206" i="2" l="1"/>
  <c r="K206" i="2" s="1"/>
  <c r="G206" i="2" l="1"/>
  <c r="H206" i="2" s="1"/>
  <c r="J206" i="2" s="1"/>
  <c r="D207" i="2" s="1"/>
  <c r="I207" i="2" l="1"/>
  <c r="K207" i="2" s="1"/>
  <c r="G207" i="2" l="1"/>
  <c r="H207" i="2" s="1"/>
  <c r="J207" i="2" s="1"/>
  <c r="D208" i="2" s="1"/>
  <c r="I208" i="2" l="1"/>
  <c r="K208" i="2" s="1"/>
  <c r="G208" i="2" l="1"/>
  <c r="H208" i="2" s="1"/>
  <c r="J208" i="2" s="1"/>
  <c r="D209" i="2" s="1"/>
  <c r="I209" i="2" l="1"/>
  <c r="K209" i="2" s="1"/>
  <c r="G209" i="2" l="1"/>
  <c r="H209" i="2" s="1"/>
  <c r="J209" i="2" s="1"/>
  <c r="D210" i="2" s="1"/>
  <c r="I210" i="2" l="1"/>
  <c r="K210" i="2" s="1"/>
  <c r="G210" i="2" l="1"/>
  <c r="H210" i="2" s="1"/>
  <c r="J210" i="2" s="1"/>
  <c r="D211" i="2" s="1"/>
  <c r="I211" i="2" l="1"/>
  <c r="K211" i="2" s="1"/>
  <c r="G211" i="2" l="1"/>
  <c r="H211" i="2" s="1"/>
  <c r="J211" i="2" s="1"/>
  <c r="D212" i="2" s="1"/>
  <c r="I212" i="2" l="1"/>
  <c r="K212" i="2" s="1"/>
  <c r="G212" i="2" l="1"/>
  <c r="H212" i="2" s="1"/>
  <c r="J212" i="2" s="1"/>
  <c r="D213" i="2" s="1"/>
  <c r="I213" i="2" l="1"/>
  <c r="K213" i="2" s="1"/>
  <c r="G213" i="2" l="1"/>
  <c r="H213" i="2" s="1"/>
  <c r="J213" i="2" s="1"/>
  <c r="D214" i="2" s="1"/>
  <c r="I214" i="2" l="1"/>
  <c r="K214" i="2" s="1"/>
  <c r="G214" i="2" l="1"/>
  <c r="H214" i="2" s="1"/>
  <c r="J214" i="2" s="1"/>
  <c r="D215" i="2" s="1"/>
  <c r="I215" i="2" l="1"/>
  <c r="K215" i="2" s="1"/>
  <c r="G215" i="2" l="1"/>
  <c r="H215" i="2" s="1"/>
  <c r="J215" i="2" s="1"/>
  <c r="D216" i="2" s="1"/>
  <c r="I216" i="2" l="1"/>
  <c r="K216" i="2" s="1"/>
  <c r="G216" i="2" l="1"/>
  <c r="H216" i="2" s="1"/>
  <c r="J216" i="2" s="1"/>
  <c r="D217" i="2" s="1"/>
  <c r="I217" i="2" l="1"/>
  <c r="K217" i="2" s="1"/>
  <c r="G217" i="2" l="1"/>
  <c r="H217" i="2" s="1"/>
  <c r="J217" i="2" s="1"/>
  <c r="D218" i="2" s="1"/>
  <c r="I218" i="2" l="1"/>
  <c r="K218" i="2" s="1"/>
  <c r="G218" i="2" l="1"/>
  <c r="H218" i="2" s="1"/>
  <c r="J218" i="2" s="1"/>
  <c r="D219" i="2" s="1"/>
  <c r="I219" i="2" l="1"/>
  <c r="K219" i="2" s="1"/>
  <c r="G219" i="2" l="1"/>
  <c r="H219" i="2" s="1"/>
  <c r="J219" i="2" s="1"/>
  <c r="D220" i="2" s="1"/>
  <c r="I220" i="2" l="1"/>
  <c r="K220" i="2" s="1"/>
  <c r="G220" i="2" l="1"/>
  <c r="H220" i="2" s="1"/>
  <c r="J220" i="2" s="1"/>
  <c r="D221" i="2" s="1"/>
  <c r="I221" i="2" l="1"/>
  <c r="K221" i="2" s="1"/>
  <c r="G221" i="2" l="1"/>
  <c r="H221" i="2" s="1"/>
  <c r="J221" i="2" s="1"/>
  <c r="D222" i="2" s="1"/>
  <c r="I222" i="2" l="1"/>
  <c r="K222" i="2" s="1"/>
  <c r="G222" i="2" l="1"/>
  <c r="H222" i="2" s="1"/>
  <c r="J222" i="2" s="1"/>
  <c r="D223" i="2" s="1"/>
  <c r="I223" i="2" l="1"/>
  <c r="K223" i="2" s="1"/>
  <c r="G223" i="2" l="1"/>
  <c r="H223" i="2" s="1"/>
  <c r="J223" i="2" s="1"/>
  <c r="D224" i="2" s="1"/>
  <c r="I224" i="2" l="1"/>
  <c r="K224" i="2" s="1"/>
  <c r="G224" i="2" l="1"/>
  <c r="H224" i="2" s="1"/>
  <c r="J224" i="2" s="1"/>
  <c r="D225" i="2" s="1"/>
  <c r="I225" i="2" l="1"/>
  <c r="K225" i="2" s="1"/>
  <c r="G225" i="2" l="1"/>
  <c r="H225" i="2" s="1"/>
  <c r="J225" i="2" s="1"/>
  <c r="D226" i="2" s="1"/>
  <c r="I226" i="2" l="1"/>
  <c r="K226" i="2" s="1"/>
  <c r="G226" i="2" l="1"/>
  <c r="H226" i="2" s="1"/>
  <c r="J226" i="2" s="1"/>
  <c r="D227" i="2" s="1"/>
  <c r="I227" i="2" l="1"/>
  <c r="K227" i="2" s="1"/>
  <c r="G227" i="2" l="1"/>
  <c r="H227" i="2" s="1"/>
  <c r="J227" i="2" s="1"/>
  <c r="D228" i="2" s="1"/>
  <c r="I228" i="2" l="1"/>
  <c r="K228" i="2" s="1"/>
  <c r="G228" i="2" l="1"/>
  <c r="H228" i="2" s="1"/>
  <c r="J228" i="2" s="1"/>
  <c r="D229" i="2" s="1"/>
  <c r="I229" i="2" l="1"/>
  <c r="K229" i="2" s="1"/>
  <c r="G229" i="2" l="1"/>
  <c r="H229" i="2" s="1"/>
  <c r="J229" i="2" s="1"/>
  <c r="D230" i="2" s="1"/>
  <c r="I230" i="2" l="1"/>
  <c r="K230" i="2" s="1"/>
  <c r="G230" i="2" l="1"/>
  <c r="H230" i="2" s="1"/>
  <c r="J230" i="2" s="1"/>
  <c r="D231" i="2" s="1"/>
  <c r="I231" i="2" l="1"/>
  <c r="K231" i="2" s="1"/>
  <c r="G231" i="2" l="1"/>
  <c r="H231" i="2" s="1"/>
  <c r="J231" i="2" s="1"/>
  <c r="D232" i="2" s="1"/>
  <c r="I232" i="2" l="1"/>
  <c r="K232" i="2" s="1"/>
  <c r="G232" i="2" l="1"/>
  <c r="H232" i="2" s="1"/>
  <c r="J232" i="2" s="1"/>
  <c r="D233" i="2" s="1"/>
  <c r="I233" i="2" l="1"/>
  <c r="K233" i="2" s="1"/>
  <c r="G233" i="2" l="1"/>
  <c r="H233" i="2" s="1"/>
  <c r="J233" i="2" s="1"/>
  <c r="D234" i="2" s="1"/>
  <c r="I234" i="2" l="1"/>
  <c r="K234" i="2" s="1"/>
  <c r="G234" i="2" l="1"/>
  <c r="H234" i="2" s="1"/>
  <c r="J234" i="2" s="1"/>
  <c r="D235" i="2" s="1"/>
  <c r="I235" i="2" l="1"/>
  <c r="K235" i="2" s="1"/>
  <c r="G235" i="2" l="1"/>
  <c r="H235" i="2" s="1"/>
  <c r="J235" i="2" s="1"/>
  <c r="D236" i="2" s="1"/>
  <c r="I236" i="2" l="1"/>
  <c r="K236" i="2" s="1"/>
  <c r="G236" i="2" l="1"/>
  <c r="H236" i="2" s="1"/>
  <c r="J236" i="2" s="1"/>
  <c r="D237" i="2" s="1"/>
  <c r="I237" i="2" l="1"/>
  <c r="K237" i="2" s="1"/>
  <c r="G237" i="2" l="1"/>
  <c r="H237" i="2" s="1"/>
  <c r="J237" i="2" s="1"/>
  <c r="D238" i="2" s="1"/>
  <c r="I238" i="2" l="1"/>
  <c r="K238" i="2" s="1"/>
  <c r="G238" i="2" l="1"/>
  <c r="H238" i="2" s="1"/>
  <c r="J238" i="2" s="1"/>
  <c r="D239" i="2" s="1"/>
  <c r="I239" i="2" l="1"/>
  <c r="K239" i="2" s="1"/>
  <c r="G239" i="2" l="1"/>
  <c r="H239" i="2" s="1"/>
  <c r="J239" i="2" s="1"/>
  <c r="D240" i="2" s="1"/>
  <c r="I240" i="2" l="1"/>
  <c r="K240" i="2" s="1"/>
  <c r="G240" i="2" l="1"/>
  <c r="H240" i="2" s="1"/>
  <c r="J240" i="2" s="1"/>
  <c r="D241" i="2" s="1"/>
  <c r="I241" i="2" l="1"/>
  <c r="K241" i="2" s="1"/>
  <c r="G241" i="2" l="1"/>
  <c r="H241" i="2" s="1"/>
  <c r="J241" i="2" s="1"/>
  <c r="D242" i="2" s="1"/>
  <c r="I242" i="2" l="1"/>
  <c r="K242" i="2" s="1"/>
  <c r="G242" i="2" l="1"/>
  <c r="H242" i="2" s="1"/>
  <c r="J242" i="2" s="1"/>
  <c r="D243" i="2" s="1"/>
  <c r="I243" i="2" l="1"/>
  <c r="K243" i="2" s="1"/>
  <c r="G243" i="2" l="1"/>
  <c r="H243" i="2" s="1"/>
  <c r="J243" i="2" s="1"/>
  <c r="D244" i="2" s="1"/>
  <c r="I244" i="2" l="1"/>
  <c r="K244" i="2" s="1"/>
  <c r="G244" i="2" l="1"/>
  <c r="H244" i="2" s="1"/>
  <c r="J244" i="2" s="1"/>
  <c r="D245" i="2" s="1"/>
  <c r="I245" i="2" l="1"/>
  <c r="K245" i="2" s="1"/>
  <c r="G245" i="2" l="1"/>
  <c r="H245" i="2" s="1"/>
  <c r="J245" i="2" s="1"/>
  <c r="D246" i="2" s="1"/>
  <c r="I246" i="2" l="1"/>
  <c r="K246" i="2" s="1"/>
  <c r="G246" i="2" l="1"/>
  <c r="H246" i="2" s="1"/>
  <c r="J246" i="2" s="1"/>
  <c r="D247" i="2" s="1"/>
  <c r="I247" i="2" l="1"/>
  <c r="K247" i="2" s="1"/>
  <c r="G247" i="2" l="1"/>
  <c r="H247" i="2" s="1"/>
  <c r="J247" i="2" s="1"/>
  <c r="D248" i="2" s="1"/>
  <c r="I248" i="2" l="1"/>
  <c r="K248" i="2" s="1"/>
  <c r="G248" i="2" l="1"/>
  <c r="H248" i="2" s="1"/>
  <c r="J248" i="2" s="1"/>
  <c r="D249" i="2" s="1"/>
  <c r="I249" i="2" l="1"/>
  <c r="K249" i="2" s="1"/>
  <c r="G249" i="2" l="1"/>
  <c r="H249" i="2" s="1"/>
  <c r="J249" i="2" s="1"/>
  <c r="D250" i="2" s="1"/>
  <c r="I250" i="2" l="1"/>
  <c r="K250" i="2" s="1"/>
  <c r="G250" i="2" l="1"/>
  <c r="H250" i="2" s="1"/>
  <c r="J250" i="2" s="1"/>
  <c r="D251" i="2" s="1"/>
  <c r="I251" i="2" l="1"/>
  <c r="K251" i="2" s="1"/>
  <c r="G251" i="2" l="1"/>
  <c r="H251" i="2" s="1"/>
  <c r="J251" i="2" s="1"/>
  <c r="D252" i="2" s="1"/>
  <c r="I252" i="2" l="1"/>
  <c r="K252" i="2" s="1"/>
  <c r="G252" i="2" l="1"/>
  <c r="H252" i="2" s="1"/>
  <c r="J252" i="2" s="1"/>
  <c r="D253" i="2" s="1"/>
  <c r="I253" i="2" l="1"/>
  <c r="K253" i="2" s="1"/>
  <c r="G253" i="2" l="1"/>
  <c r="H253" i="2" s="1"/>
  <c r="J253" i="2" s="1"/>
  <c r="D254" i="2" s="1"/>
  <c r="I254" i="2" l="1"/>
  <c r="K254" i="2" s="1"/>
  <c r="G254" i="2" l="1"/>
  <c r="H254" i="2" s="1"/>
  <c r="J254" i="2" s="1"/>
  <c r="D255" i="2" s="1"/>
  <c r="I255" i="2" l="1"/>
  <c r="K255" i="2" s="1"/>
  <c r="G255" i="2" l="1"/>
  <c r="H255" i="2" s="1"/>
  <c r="J255" i="2" s="1"/>
  <c r="D256" i="2" s="1"/>
  <c r="I256" i="2" l="1"/>
  <c r="K256" i="2" s="1"/>
  <c r="G256" i="2" l="1"/>
  <c r="H256" i="2" s="1"/>
  <c r="J256" i="2" s="1"/>
  <c r="D257" i="2" s="1"/>
  <c r="I257" i="2" l="1"/>
  <c r="K257" i="2" s="1"/>
  <c r="G257" i="2" l="1"/>
  <c r="H257" i="2" s="1"/>
  <c r="J257" i="2" s="1"/>
  <c r="D258" i="2" s="1"/>
  <c r="I258" i="2" l="1"/>
  <c r="K258" i="2" s="1"/>
  <c r="G258" i="2" l="1"/>
  <c r="H258" i="2" s="1"/>
  <c r="J258" i="2" s="1"/>
  <c r="D259" i="2" s="1"/>
  <c r="I259" i="2" l="1"/>
  <c r="K259" i="2" s="1"/>
  <c r="G259" i="2" l="1"/>
  <c r="H259" i="2" s="1"/>
  <c r="J259" i="2" s="1"/>
  <c r="D260" i="2" s="1"/>
  <c r="I260" i="2" l="1"/>
  <c r="K260" i="2" s="1"/>
  <c r="G260" i="2" l="1"/>
  <c r="H260" i="2" s="1"/>
  <c r="J260" i="2" s="1"/>
  <c r="D261" i="2" s="1"/>
  <c r="I261" i="2" l="1"/>
  <c r="K261" i="2" s="1"/>
  <c r="G261" i="2" l="1"/>
  <c r="H261" i="2" s="1"/>
  <c r="J261" i="2" s="1"/>
  <c r="D262" i="2" s="1"/>
  <c r="I262" i="2" l="1"/>
  <c r="K262" i="2" s="1"/>
  <c r="G262" i="2" l="1"/>
  <c r="H262" i="2" s="1"/>
  <c r="J262" i="2" s="1"/>
  <c r="D263" i="2" s="1"/>
  <c r="I263" i="2" l="1"/>
  <c r="K263" i="2" s="1"/>
  <c r="G263" i="2" l="1"/>
  <c r="H263" i="2" s="1"/>
  <c r="J263" i="2" s="1"/>
  <c r="D264" i="2" s="1"/>
  <c r="I264" i="2" l="1"/>
  <c r="K264" i="2" s="1"/>
  <c r="G264" i="2" l="1"/>
  <c r="H264" i="2" s="1"/>
  <c r="J264" i="2" s="1"/>
  <c r="D265" i="2" s="1"/>
  <c r="I265" i="2" l="1"/>
  <c r="K265" i="2" s="1"/>
  <c r="G265" i="2" l="1"/>
  <c r="H265" i="2" s="1"/>
  <c r="J265" i="2" s="1"/>
  <c r="D266" i="2" s="1"/>
  <c r="I266" i="2" l="1"/>
  <c r="K266" i="2" s="1"/>
  <c r="G266" i="2" l="1"/>
  <c r="H266" i="2" s="1"/>
  <c r="J266" i="2" s="1"/>
  <c r="D267" i="2" s="1"/>
  <c r="I267" i="2" l="1"/>
  <c r="K267" i="2" s="1"/>
  <c r="G267" i="2" l="1"/>
  <c r="H267" i="2" s="1"/>
  <c r="J267" i="2" s="1"/>
  <c r="D268" i="2" s="1"/>
  <c r="I268" i="2" l="1"/>
  <c r="K268" i="2" s="1"/>
  <c r="G268" i="2" l="1"/>
  <c r="H268" i="2" s="1"/>
  <c r="J268" i="2" s="1"/>
  <c r="D269" i="2" s="1"/>
  <c r="I269" i="2" l="1"/>
  <c r="K269" i="2" s="1"/>
  <c r="G269" i="2" l="1"/>
  <c r="H269" i="2" s="1"/>
  <c r="J269" i="2" s="1"/>
  <c r="D270" i="2" s="1"/>
  <c r="I270" i="2" l="1"/>
  <c r="K270" i="2" s="1"/>
  <c r="G270" i="2" l="1"/>
  <c r="H270" i="2" s="1"/>
  <c r="J270" i="2" s="1"/>
  <c r="D271" i="2" s="1"/>
  <c r="I271" i="2" l="1"/>
  <c r="K271" i="2" s="1"/>
  <c r="G271" i="2" l="1"/>
  <c r="H271" i="2" s="1"/>
  <c r="J271" i="2" s="1"/>
  <c r="D272" i="2" s="1"/>
  <c r="I272" i="2" l="1"/>
  <c r="K272" i="2" s="1"/>
  <c r="G272" i="2" l="1"/>
  <c r="H272" i="2" s="1"/>
  <c r="J272" i="2" s="1"/>
  <c r="D273" i="2" s="1"/>
  <c r="I273" i="2" l="1"/>
  <c r="K273" i="2" s="1"/>
  <c r="G273" i="2" l="1"/>
  <c r="H273" i="2" s="1"/>
  <c r="J273" i="2" s="1"/>
  <c r="D274" i="2" s="1"/>
  <c r="I274" i="2" l="1"/>
  <c r="K274" i="2" s="1"/>
  <c r="G274" i="2" l="1"/>
  <c r="H274" i="2" s="1"/>
  <c r="J274" i="2" s="1"/>
  <c r="D275" i="2" s="1"/>
  <c r="I275" i="2" l="1"/>
  <c r="K275" i="2" s="1"/>
  <c r="G275" i="2" l="1"/>
  <c r="H275" i="2" s="1"/>
  <c r="J275" i="2" s="1"/>
  <c r="D276" i="2" s="1"/>
  <c r="I276" i="2" l="1"/>
  <c r="K276" i="2" s="1"/>
  <c r="G276" i="2" l="1"/>
  <c r="H276" i="2" s="1"/>
  <c r="J276" i="2" s="1"/>
  <c r="D277" i="2" s="1"/>
  <c r="I277" i="2" l="1"/>
  <c r="K277" i="2" s="1"/>
  <c r="G277" i="2" l="1"/>
  <c r="H277" i="2" s="1"/>
  <c r="J277" i="2" s="1"/>
  <c r="D278" i="2" s="1"/>
  <c r="I278" i="2" l="1"/>
  <c r="K278" i="2" s="1"/>
  <c r="G278" i="2" l="1"/>
  <c r="H278" i="2" s="1"/>
  <c r="J278" i="2" s="1"/>
  <c r="D279" i="2" s="1"/>
  <c r="I279" i="2" l="1"/>
  <c r="K279" i="2" s="1"/>
  <c r="G279" i="2" l="1"/>
  <c r="H279" i="2" s="1"/>
  <c r="J279" i="2" s="1"/>
  <c r="D280" i="2" s="1"/>
  <c r="I280" i="2" l="1"/>
  <c r="K280" i="2" s="1"/>
  <c r="G280" i="2" l="1"/>
  <c r="H280" i="2" s="1"/>
  <c r="J280" i="2" s="1"/>
  <c r="D281" i="2" s="1"/>
  <c r="I281" i="2" l="1"/>
  <c r="K281" i="2" s="1"/>
  <c r="G281" i="2" l="1"/>
  <c r="H281" i="2" s="1"/>
  <c r="J281" i="2" s="1"/>
  <c r="D282" i="2" s="1"/>
  <c r="I282" i="2" l="1"/>
  <c r="K282" i="2" s="1"/>
  <c r="G282" i="2" l="1"/>
  <c r="H282" i="2" s="1"/>
  <c r="J282" i="2" s="1"/>
  <c r="D283" i="2" s="1"/>
  <c r="I283" i="2" l="1"/>
  <c r="K283" i="2" s="1"/>
  <c r="G283" i="2" l="1"/>
  <c r="H283" i="2" s="1"/>
  <c r="J283" i="2" s="1"/>
  <c r="D284" i="2" s="1"/>
  <c r="I284" i="2" l="1"/>
  <c r="K284" i="2" s="1"/>
  <c r="G284" i="2" l="1"/>
  <c r="H284" i="2" s="1"/>
  <c r="J284" i="2" s="1"/>
  <c r="D285" i="2" s="1"/>
  <c r="I285" i="2" l="1"/>
  <c r="K285" i="2" s="1"/>
  <c r="G285" i="2" l="1"/>
  <c r="H285" i="2" s="1"/>
  <c r="J285" i="2" s="1"/>
  <c r="D286" i="2" s="1"/>
  <c r="I286" i="2" l="1"/>
  <c r="K286" i="2" s="1"/>
  <c r="G286" i="2" l="1"/>
  <c r="H286" i="2" s="1"/>
  <c r="J286" i="2" s="1"/>
  <c r="D287" i="2" s="1"/>
  <c r="I287" i="2" l="1"/>
  <c r="K287" i="2" s="1"/>
  <c r="G287" i="2" l="1"/>
  <c r="H287" i="2" s="1"/>
  <c r="J287" i="2" s="1"/>
  <c r="D288" i="2" s="1"/>
  <c r="I288" i="2" l="1"/>
  <c r="K288" i="2" s="1"/>
  <c r="G288" i="2" l="1"/>
  <c r="H288" i="2" s="1"/>
  <c r="J288" i="2" s="1"/>
  <c r="D289" i="2" s="1"/>
  <c r="I289" i="2" l="1"/>
  <c r="K289" i="2" s="1"/>
  <c r="G289" i="2" l="1"/>
  <c r="H289" i="2" s="1"/>
  <c r="J289" i="2" s="1"/>
  <c r="D290" i="2" s="1"/>
  <c r="I290" i="2" l="1"/>
  <c r="K290" i="2" s="1"/>
  <c r="G290" i="2" l="1"/>
  <c r="H290" i="2" s="1"/>
  <c r="J290" i="2" s="1"/>
  <c r="D291" i="2" s="1"/>
  <c r="I291" i="2" l="1"/>
  <c r="K291" i="2" s="1"/>
  <c r="G291" i="2" l="1"/>
  <c r="H291" i="2" s="1"/>
  <c r="J291" i="2" s="1"/>
  <c r="D292" i="2" s="1"/>
  <c r="I292" i="2" l="1"/>
  <c r="K292" i="2" s="1"/>
  <c r="G292" i="2" l="1"/>
  <c r="H292" i="2" s="1"/>
  <c r="J292" i="2" s="1"/>
  <c r="D293" i="2" s="1"/>
  <c r="I293" i="2" l="1"/>
  <c r="K293" i="2" s="1"/>
  <c r="G293" i="2" l="1"/>
  <c r="H293" i="2" s="1"/>
  <c r="J293" i="2" s="1"/>
  <c r="D294" i="2" s="1"/>
  <c r="I294" i="2" l="1"/>
  <c r="K294" i="2" s="1"/>
  <c r="G294" i="2" l="1"/>
  <c r="H294" i="2" s="1"/>
  <c r="J294" i="2" s="1"/>
  <c r="D295" i="2" s="1"/>
  <c r="I295" i="2" l="1"/>
  <c r="K295" i="2" s="1"/>
  <c r="G295" i="2" l="1"/>
  <c r="H295" i="2" s="1"/>
  <c r="J295" i="2" s="1"/>
  <c r="D296" i="2" s="1"/>
  <c r="I296" i="2" l="1"/>
  <c r="K296" i="2" s="1"/>
  <c r="G296" i="2" l="1"/>
  <c r="H296" i="2" s="1"/>
  <c r="J296" i="2" s="1"/>
  <c r="D297" i="2" s="1"/>
  <c r="I297" i="2" l="1"/>
  <c r="K297" i="2" s="1"/>
  <c r="G297" i="2" l="1"/>
  <c r="H297" i="2" s="1"/>
  <c r="J297" i="2" s="1"/>
  <c r="D298" i="2" s="1"/>
  <c r="I298" i="2" l="1"/>
  <c r="K298" i="2" s="1"/>
  <c r="G298" i="2" l="1"/>
  <c r="H298" i="2" s="1"/>
  <c r="J298" i="2" s="1"/>
  <c r="D299" i="2" s="1"/>
  <c r="I299" i="2" l="1"/>
  <c r="K299" i="2" s="1"/>
  <c r="G299" i="2" l="1"/>
  <c r="H299" i="2" s="1"/>
  <c r="J299" i="2" s="1"/>
  <c r="D300" i="2" s="1"/>
  <c r="I300" i="2" l="1"/>
  <c r="K300" i="2" s="1"/>
  <c r="G300" i="2" l="1"/>
  <c r="H300" i="2" s="1"/>
  <c r="J300" i="2" s="1"/>
  <c r="D301" i="2" s="1"/>
  <c r="I301" i="2" l="1"/>
  <c r="K301" i="2" s="1"/>
  <c r="G301" i="2" l="1"/>
  <c r="H301" i="2" s="1"/>
  <c r="J301" i="2" s="1"/>
  <c r="D302" i="2" s="1"/>
  <c r="I302" i="2" l="1"/>
  <c r="K302" i="2" s="1"/>
  <c r="G302" i="2" l="1"/>
  <c r="H302" i="2" s="1"/>
  <c r="J302" i="2" s="1"/>
  <c r="D303" i="2" s="1"/>
  <c r="I303" i="2" l="1"/>
  <c r="K303" i="2" s="1"/>
  <c r="G303" i="2" l="1"/>
  <c r="H303" i="2" s="1"/>
  <c r="J303" i="2" s="1"/>
  <c r="D304" i="2" s="1"/>
  <c r="I304" i="2" l="1"/>
  <c r="K304" i="2" s="1"/>
  <c r="G304" i="2" l="1"/>
  <c r="H304" i="2" s="1"/>
  <c r="J304" i="2" s="1"/>
  <c r="D305" i="2" s="1"/>
  <c r="I305" i="2" l="1"/>
  <c r="K305" i="2" s="1"/>
  <c r="G305" i="2" l="1"/>
  <c r="H305" i="2" s="1"/>
  <c r="J305" i="2" s="1"/>
  <c r="D306" i="2" s="1"/>
  <c r="I306" i="2" l="1"/>
  <c r="K306" i="2" s="1"/>
  <c r="G306" i="2" l="1"/>
  <c r="H306" i="2" s="1"/>
  <c r="J306" i="2" s="1"/>
  <c r="D307" i="2" s="1"/>
  <c r="I307" i="2" l="1"/>
  <c r="K307" i="2" s="1"/>
  <c r="G307" i="2" l="1"/>
  <c r="H307" i="2" s="1"/>
  <c r="J307" i="2" s="1"/>
  <c r="D308" i="2" s="1"/>
  <c r="I308" i="2" l="1"/>
  <c r="K308" i="2" s="1"/>
  <c r="G308" i="2" l="1"/>
  <c r="H308" i="2" s="1"/>
  <c r="J308" i="2" s="1"/>
  <c r="D309" i="2" s="1"/>
  <c r="I309" i="2" l="1"/>
  <c r="K309" i="2" s="1"/>
  <c r="G309" i="2" l="1"/>
  <c r="H309" i="2" s="1"/>
  <c r="J309" i="2" s="1"/>
  <c r="D310" i="2" s="1"/>
  <c r="I310" i="2" l="1"/>
  <c r="K310" i="2" s="1"/>
  <c r="G310" i="2" l="1"/>
  <c r="H310" i="2" s="1"/>
  <c r="J310" i="2" s="1"/>
  <c r="D311" i="2" s="1"/>
  <c r="I311" i="2" l="1"/>
  <c r="K311" i="2" s="1"/>
  <c r="G311" i="2" l="1"/>
  <c r="H311" i="2" s="1"/>
  <c r="J311" i="2" s="1"/>
  <c r="D312" i="2" s="1"/>
  <c r="I312" i="2" l="1"/>
  <c r="K312" i="2" s="1"/>
  <c r="G312" i="2" l="1"/>
  <c r="H312" i="2" s="1"/>
  <c r="J312" i="2" s="1"/>
  <c r="D313" i="2" s="1"/>
  <c r="I313" i="2" l="1"/>
  <c r="K313" i="2" s="1"/>
  <c r="G313" i="2" l="1"/>
  <c r="H313" i="2" s="1"/>
  <c r="J313" i="2" s="1"/>
  <c r="D314" i="2" s="1"/>
  <c r="I314" i="2" l="1"/>
  <c r="K314" i="2" s="1"/>
  <c r="G314" i="2" l="1"/>
  <c r="H314" i="2" s="1"/>
  <c r="J314" i="2" s="1"/>
  <c r="D315" i="2" s="1"/>
  <c r="I315" i="2" l="1"/>
  <c r="K315" i="2" s="1"/>
  <c r="G315" i="2" l="1"/>
  <c r="H315" i="2" s="1"/>
  <c r="J315" i="2" s="1"/>
  <c r="D316" i="2" s="1"/>
  <c r="I316" i="2" l="1"/>
  <c r="K316" i="2" s="1"/>
  <c r="G316" i="2" l="1"/>
  <c r="H316" i="2" s="1"/>
  <c r="J316" i="2" s="1"/>
  <c r="D317" i="2" s="1"/>
  <c r="I317" i="2" l="1"/>
  <c r="K317" i="2" s="1"/>
  <c r="G317" i="2" l="1"/>
  <c r="H317" i="2" s="1"/>
  <c r="J317" i="2" s="1"/>
  <c r="D318" i="2" s="1"/>
  <c r="I318" i="2" l="1"/>
  <c r="K318" i="2" s="1"/>
  <c r="G318" i="2" l="1"/>
  <c r="H318" i="2" s="1"/>
  <c r="J318" i="2" s="1"/>
  <c r="D319" i="2" s="1"/>
  <c r="I319" i="2" l="1"/>
  <c r="K319" i="2" s="1"/>
  <c r="G319" i="2" l="1"/>
  <c r="H319" i="2" s="1"/>
  <c r="J319" i="2" s="1"/>
  <c r="D320" i="2" s="1"/>
  <c r="I320" i="2" l="1"/>
  <c r="K320" i="2" s="1"/>
  <c r="G320" i="2" l="1"/>
  <c r="H320" i="2" s="1"/>
  <c r="J320" i="2" s="1"/>
  <c r="D321" i="2" s="1"/>
  <c r="I321" i="2" l="1"/>
  <c r="K321" i="2" s="1"/>
  <c r="G321" i="2" l="1"/>
  <c r="H321" i="2" s="1"/>
  <c r="J321" i="2" s="1"/>
  <c r="D322" i="2" s="1"/>
  <c r="I322" i="2" l="1"/>
  <c r="K322" i="2" s="1"/>
  <c r="G322" i="2" l="1"/>
  <c r="H322" i="2" s="1"/>
  <c r="J322" i="2" s="1"/>
  <c r="D323" i="2" s="1"/>
  <c r="I323" i="2" l="1"/>
  <c r="K323" i="2" s="1"/>
  <c r="G323" i="2" l="1"/>
  <c r="H323" i="2" s="1"/>
  <c r="J323" i="2" s="1"/>
  <c r="D324" i="2" s="1"/>
  <c r="I324" i="2" l="1"/>
  <c r="K324" i="2" s="1"/>
  <c r="G324" i="2" l="1"/>
  <c r="H324" i="2" s="1"/>
  <c r="J324" i="2" s="1"/>
  <c r="D325" i="2" s="1"/>
  <c r="I325" i="2" l="1"/>
  <c r="K325" i="2" s="1"/>
  <c r="G325" i="2" l="1"/>
  <c r="H325" i="2" s="1"/>
  <c r="J325" i="2" s="1"/>
  <c r="D326" i="2" s="1"/>
  <c r="I326" i="2" l="1"/>
  <c r="K326" i="2" s="1"/>
  <c r="G326" i="2" l="1"/>
  <c r="H326" i="2" s="1"/>
  <c r="J326" i="2" s="1"/>
  <c r="D327" i="2" s="1"/>
  <c r="I327" i="2" l="1"/>
  <c r="K327" i="2" s="1"/>
  <c r="G327" i="2" l="1"/>
  <c r="H327" i="2" s="1"/>
  <c r="J327" i="2" s="1"/>
  <c r="D328" i="2" s="1"/>
  <c r="I328" i="2" l="1"/>
  <c r="K328" i="2" s="1"/>
  <c r="G328" i="2" l="1"/>
  <c r="H328" i="2" s="1"/>
  <c r="J328" i="2" s="1"/>
  <c r="D329" i="2" s="1"/>
  <c r="I329" i="2" l="1"/>
  <c r="K329" i="2" s="1"/>
  <c r="G329" i="2" l="1"/>
  <c r="H329" i="2" s="1"/>
  <c r="J329" i="2" s="1"/>
  <c r="D330" i="2" s="1"/>
  <c r="I330" i="2" l="1"/>
  <c r="K330" i="2" s="1"/>
  <c r="G330" i="2" l="1"/>
  <c r="H330" i="2" s="1"/>
  <c r="J330" i="2" s="1"/>
  <c r="D331" i="2" s="1"/>
  <c r="I331" i="2" l="1"/>
  <c r="K331" i="2" s="1"/>
  <c r="G331" i="2" l="1"/>
  <c r="H331" i="2" s="1"/>
  <c r="J331" i="2" s="1"/>
  <c r="D332" i="2" s="1"/>
  <c r="I332" i="2" l="1"/>
  <c r="K332" i="2" s="1"/>
  <c r="G332" i="2" l="1"/>
  <c r="H332" i="2" s="1"/>
  <c r="J332" i="2" s="1"/>
  <c r="D333" i="2" s="1"/>
  <c r="I333" i="2" l="1"/>
  <c r="K333" i="2" s="1"/>
  <c r="G333" i="2" l="1"/>
  <c r="H333" i="2" s="1"/>
  <c r="J333" i="2" s="1"/>
  <c r="D334" i="2" s="1"/>
  <c r="I334" i="2" l="1"/>
  <c r="K334" i="2" s="1"/>
  <c r="G334" i="2" l="1"/>
  <c r="H334" i="2" s="1"/>
  <c r="J334" i="2" s="1"/>
  <c r="D335" i="2" s="1"/>
  <c r="I335" i="2" l="1"/>
  <c r="K335" i="2" s="1"/>
  <c r="G335" i="2" l="1"/>
  <c r="H335" i="2" s="1"/>
  <c r="J335" i="2" s="1"/>
  <c r="D336" i="2" s="1"/>
  <c r="I336" i="2" l="1"/>
  <c r="K336" i="2" s="1"/>
  <c r="G336" i="2" l="1"/>
  <c r="H336" i="2" s="1"/>
  <c r="J336" i="2" s="1"/>
  <c r="D337" i="2" s="1"/>
  <c r="I337" i="2" l="1"/>
  <c r="K337" i="2" s="1"/>
  <c r="G337" i="2" l="1"/>
  <c r="H337" i="2" s="1"/>
  <c r="J337" i="2" s="1"/>
  <c r="D338" i="2" s="1"/>
  <c r="I338" i="2" l="1"/>
  <c r="K338" i="2" s="1"/>
  <c r="G338" i="2" l="1"/>
  <c r="H338" i="2" s="1"/>
  <c r="J338" i="2" s="1"/>
  <c r="D339" i="2" s="1"/>
  <c r="I339" i="2" l="1"/>
  <c r="K339" i="2" s="1"/>
  <c r="G339" i="2" l="1"/>
  <c r="H339" i="2" s="1"/>
  <c r="J339" i="2" s="1"/>
  <c r="D340" i="2" s="1"/>
  <c r="I340" i="2" l="1"/>
  <c r="K340" i="2" s="1"/>
  <c r="G340" i="2" l="1"/>
  <c r="H340" i="2" s="1"/>
  <c r="J340" i="2" s="1"/>
  <c r="D341" i="2" s="1"/>
  <c r="I341" i="2" l="1"/>
  <c r="K341" i="2" s="1"/>
  <c r="G341" i="2" l="1"/>
  <c r="H341" i="2" s="1"/>
  <c r="J341" i="2" s="1"/>
  <c r="D342" i="2" s="1"/>
  <c r="I342" i="2" l="1"/>
  <c r="K342" i="2" s="1"/>
  <c r="G342" i="2" l="1"/>
  <c r="H342" i="2" s="1"/>
  <c r="J342" i="2" s="1"/>
  <c r="D343" i="2" s="1"/>
  <c r="I343" i="2" l="1"/>
  <c r="K343" i="2" s="1"/>
  <c r="G343" i="2" l="1"/>
  <c r="H343" i="2" s="1"/>
  <c r="J343" i="2" s="1"/>
  <c r="D344" i="2" s="1"/>
  <c r="I344" i="2" l="1"/>
  <c r="K344" i="2" s="1"/>
  <c r="G344" i="2" l="1"/>
  <c r="H344" i="2" s="1"/>
  <c r="J344" i="2" s="1"/>
  <c r="D345" i="2" s="1"/>
  <c r="I345" i="2" l="1"/>
  <c r="K345" i="2" s="1"/>
  <c r="G345" i="2" l="1"/>
  <c r="H345" i="2" s="1"/>
  <c r="J345" i="2" s="1"/>
  <c r="D346" i="2" s="1"/>
  <c r="I346" i="2" l="1"/>
  <c r="K346" i="2" s="1"/>
  <c r="G346" i="2" l="1"/>
  <c r="H346" i="2" s="1"/>
  <c r="J346" i="2" s="1"/>
  <c r="D347" i="2" s="1"/>
  <c r="I347" i="2" l="1"/>
  <c r="K347" i="2" s="1"/>
  <c r="G347" i="2" l="1"/>
  <c r="H347" i="2" s="1"/>
  <c r="J347" i="2" s="1"/>
  <c r="D348" i="2" s="1"/>
  <c r="I348" i="2" l="1"/>
  <c r="K348" i="2" s="1"/>
  <c r="G348" i="2" l="1"/>
  <c r="H348" i="2" s="1"/>
  <c r="J348" i="2" s="1"/>
  <c r="D349" i="2" s="1"/>
  <c r="I349" i="2" l="1"/>
  <c r="K349" i="2" s="1"/>
  <c r="G349" i="2" l="1"/>
  <c r="H349" i="2" s="1"/>
  <c r="J349" i="2" s="1"/>
  <c r="D350" i="2" s="1"/>
  <c r="I350" i="2" l="1"/>
  <c r="K350" i="2" s="1"/>
  <c r="G350" i="2" l="1"/>
  <c r="H350" i="2" s="1"/>
  <c r="J350" i="2" s="1"/>
  <c r="D351" i="2" s="1"/>
  <c r="I351" i="2" l="1"/>
  <c r="K351" i="2" s="1"/>
  <c r="G351" i="2" l="1"/>
  <c r="H351" i="2" s="1"/>
  <c r="J351" i="2" s="1"/>
  <c r="D352" i="2" s="1"/>
  <c r="I352" i="2" l="1"/>
  <c r="K352" i="2" s="1"/>
  <c r="G352" i="2" l="1"/>
  <c r="H352" i="2" s="1"/>
  <c r="J352" i="2" s="1"/>
  <c r="D353" i="2" s="1"/>
  <c r="I353" i="2" l="1"/>
  <c r="K353" i="2" s="1"/>
  <c r="G353" i="2" l="1"/>
  <c r="H353" i="2" s="1"/>
  <c r="J353" i="2" s="1"/>
  <c r="D354" i="2" s="1"/>
  <c r="I354" i="2" l="1"/>
  <c r="K354" i="2" s="1"/>
  <c r="G354" i="2" l="1"/>
  <c r="H354" i="2" s="1"/>
  <c r="J354" i="2" s="1"/>
  <c r="D355" i="2" s="1"/>
  <c r="I355" i="2" l="1"/>
  <c r="K355" i="2" s="1"/>
  <c r="G355" i="2" l="1"/>
  <c r="H355" i="2" s="1"/>
  <c r="J355" i="2" s="1"/>
  <c r="D356" i="2" s="1"/>
  <c r="I356" i="2" l="1"/>
  <c r="K356" i="2" s="1"/>
  <c r="G356" i="2" l="1"/>
  <c r="H356" i="2" s="1"/>
  <c r="J356" i="2" s="1"/>
  <c r="D357" i="2" s="1"/>
  <c r="I357" i="2" l="1"/>
  <c r="K357" i="2" s="1"/>
  <c r="G357" i="2" l="1"/>
  <c r="H357" i="2" s="1"/>
  <c r="J357" i="2" s="1"/>
  <c r="D358" i="2" s="1"/>
  <c r="I358" i="2" l="1"/>
  <c r="K358" i="2" s="1"/>
  <c r="G358" i="2" l="1"/>
  <c r="H358" i="2" s="1"/>
  <c r="J358" i="2" s="1"/>
  <c r="D359" i="2" s="1"/>
  <c r="I359" i="2" l="1"/>
  <c r="K359" i="2" s="1"/>
  <c r="G359" i="2" l="1"/>
  <c r="H359" i="2" s="1"/>
  <c r="J359" i="2" s="1"/>
  <c r="D360" i="2" s="1"/>
  <c r="I360" i="2" l="1"/>
  <c r="K360" i="2" s="1"/>
  <c r="G360" i="2" l="1"/>
  <c r="H360" i="2" s="1"/>
  <c r="J360" i="2" s="1"/>
  <c r="D361" i="2" s="1"/>
  <c r="I361" i="2" l="1"/>
  <c r="K361" i="2" s="1"/>
  <c r="G361" i="2" l="1"/>
  <c r="H361" i="2" s="1"/>
  <c r="J361" i="2" s="1"/>
  <c r="D362" i="2" s="1"/>
  <c r="I362" i="2" l="1"/>
  <c r="K362" i="2" s="1"/>
  <c r="G362" i="2" l="1"/>
  <c r="H362" i="2" s="1"/>
  <c r="J362" i="2" s="1"/>
  <c r="D363" i="2" s="1"/>
  <c r="I363" i="2" l="1"/>
  <c r="K363" i="2" s="1"/>
  <c r="G363" i="2" l="1"/>
  <c r="H363" i="2" s="1"/>
  <c r="J363" i="2" s="1"/>
  <c r="D364" i="2" s="1"/>
  <c r="I364" i="2" l="1"/>
  <c r="K364" i="2" s="1"/>
  <c r="G364" i="2" l="1"/>
  <c r="H364" i="2" s="1"/>
  <c r="J364" i="2" s="1"/>
  <c r="D365" i="2" s="1"/>
  <c r="I365" i="2" l="1"/>
  <c r="K365" i="2" s="1"/>
  <c r="G365" i="2" l="1"/>
  <c r="H365" i="2" s="1"/>
  <c r="J365" i="2" s="1"/>
  <c r="D366" i="2" s="1"/>
  <c r="I366" i="2" l="1"/>
  <c r="K366" i="2" s="1"/>
  <c r="G366" i="2" l="1"/>
  <c r="H366" i="2" s="1"/>
  <c r="J366" i="2" s="1"/>
  <c r="D367" i="2" s="1"/>
  <c r="I367" i="2" l="1"/>
  <c r="K367" i="2" s="1"/>
  <c r="G367" i="2" l="1"/>
  <c r="H367" i="2" s="1"/>
  <c r="J367" i="2" s="1"/>
  <c r="D368" i="2" s="1"/>
  <c r="I368" i="2" l="1"/>
  <c r="K368" i="2" s="1"/>
  <c r="G368" i="2" l="1"/>
  <c r="H368" i="2" s="1"/>
  <c r="J368" i="2" s="1"/>
  <c r="D369" i="2" s="1"/>
  <c r="I369" i="2" l="1"/>
  <c r="K369" i="2" s="1"/>
  <c r="G369" i="2" l="1"/>
  <c r="H369" i="2" s="1"/>
  <c r="J369" i="2" s="1"/>
  <c r="D370" i="2" s="1"/>
  <c r="I370" i="2" l="1"/>
  <c r="K370" i="2" s="1"/>
  <c r="G370" i="2" l="1"/>
  <c r="H370" i="2" s="1"/>
  <c r="J370" i="2" s="1"/>
  <c r="D371" i="2" s="1"/>
  <c r="I371" i="2" l="1"/>
  <c r="I6" i="2"/>
  <c r="J371" i="2" l="1"/>
  <c r="I5" i="2" s="1"/>
  <c r="G371" i="2"/>
  <c r="K371" i="2"/>
  <c r="I7" i="2"/>
  <c r="H371" i="2" l="1"/>
</calcChain>
</file>

<file path=xl/sharedStrings.xml><?xml version="1.0" encoding="utf-8"?>
<sst xmlns="http://schemas.openxmlformats.org/spreadsheetml/2006/main" count="37" uniqueCount="37">
  <si>
    <t>Loan amount</t>
  </si>
  <si>
    <t>Annual interest rate</t>
  </si>
  <si>
    <t>Loan period in years</t>
  </si>
  <si>
    <t>Number of payments per year</t>
  </si>
  <si>
    <t>Start date of loan</t>
  </si>
  <si>
    <t>Scheduled payment</t>
  </si>
  <si>
    <t>Scheduled number of payments</t>
  </si>
  <si>
    <t>Actual number of payments</t>
  </si>
  <si>
    <t>Total early payments</t>
  </si>
  <si>
    <t>Total interest</t>
  </si>
  <si>
    <t>LOAN AMORTIZATION SCHEDULE</t>
  </si>
  <si>
    <t>ENTER VALUES</t>
  </si>
  <si>
    <t>LOAN SUMMARY</t>
  </si>
  <si>
    <t>LENDER NAME</t>
  </si>
  <si>
    <t>PMT NO</t>
  </si>
  <si>
    <t>PAYMENT DATE</t>
  </si>
  <si>
    <t>BEGINNING BALANCE</t>
  </si>
  <si>
    <t>SCHEDULED PAYMENT</t>
  </si>
  <si>
    <t>EXTRA PAYMENT</t>
  </si>
  <si>
    <t>TOTAL PAYMENT</t>
  </si>
  <si>
    <t>PRINCIPAL</t>
  </si>
  <si>
    <t>INTEREST</t>
  </si>
  <si>
    <t>ENDING BALANCE</t>
  </si>
  <si>
    <t>CUMULATIVE INTEREST</t>
  </si>
  <si>
    <t>Homeowner's Insurance (monthly)</t>
  </si>
  <si>
    <t>Tax (monthly)</t>
  </si>
  <si>
    <t>PMI (monthly)</t>
  </si>
  <si>
    <t>Loan Payment</t>
  </si>
  <si>
    <t>Home Owners Insurance</t>
  </si>
  <si>
    <t>Property Taxes</t>
  </si>
  <si>
    <t>PMI (If applicable)</t>
  </si>
  <si>
    <t>Total Monthly Payment</t>
  </si>
  <si>
    <t>ADDITIONAL EXPENSE</t>
  </si>
  <si>
    <t>Extra Payment (optional)</t>
  </si>
  <si>
    <t>Extra Payment (optional monthly)</t>
  </si>
  <si>
    <t>Please do not adjust any of the numbers in this tab. Make changes on the Loan Schedule tab below to see your adjustment.</t>
  </si>
  <si>
    <t>Let us break down the monthly payment and better understand what we are paying. In most cases your monthly mortgage payment will include more than just your loan and interest payment. Included in that payment will be your home owner's insurance, property taxes, and PMI/MIP depending on your situation.
- Your loan payment is the sum of the interest plus the amount applied towards the principal.
- Home owner's insurance is a yearly policy that is broken down into monthly payments that is added on to the total
- Property taxes are also a yearly estimate broken down monthly and applied towards your total payment 
- Together your homeowner's insurance and property taxes are combined into an escrow account where money is pulled out from. If there is a balance left in that escrow account it is normally paid out at the end of the year to you via check 
- Depending on the loan that you took out you can be paying PMI or MIP if less than the required down payment is paid. In most cases you can get rid of this payment by refinancing after reaching a certain amount of equity in the loan.
- Additional payments towards the principal can also be made that could reduce the life of the loan and the interest paid to the lender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</si>
</sst>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3" x14ac:knownFonts="1">
    <font>
      <sz val="11"/>
      <name val="Arial"/>
      <family val="2"/>
      <scheme val="minor"/>
    </font>
    <font>
      <b/>
      <sz val="16"/>
      <color theme="1" tint="0.24994659260841701"/>
      <name val="Microsoft Sans Serif"/>
      <family val="2"/>
      <scheme val="major"/>
    </font>
    <font>
      <b/>
      <sz val="11"/>
      <color theme="3"/>
      <name val="Arial"/>
      <family val="2"/>
      <scheme val="minor"/>
    </font>
    <font>
      <sz val="11"/>
      <color theme="1" tint="0.24994659260841701"/>
      <name val="Arial"/>
      <family val="2"/>
      <scheme val="minor"/>
    </font>
    <font>
      <b/>
      <sz val="11"/>
      <color theme="1" tint="0.24994659260841701"/>
      <name val="Microsoft Sans Serif"/>
      <family val="2"/>
      <scheme val="major"/>
    </font>
    <font>
      <i/>
      <sz val="11"/>
      <color theme="1" tint="0.34998626667073579"/>
      <name val="Arial"/>
      <family val="2"/>
      <scheme val="minor"/>
    </font>
    <font>
      <sz val="11"/>
      <name val="Arial"/>
      <family val="2"/>
      <scheme val="minor"/>
    </font>
    <font>
      <b/>
      <sz val="11"/>
      <color theme="0"/>
      <name val="Arial"/>
      <family val="2"/>
      <scheme val="minor"/>
    </font>
    <font>
      <b/>
      <sz val="11"/>
      <color theme="0"/>
      <name val="Lucida Fax"/>
      <family val="1"/>
    </font>
    <font>
      <b/>
      <sz val="11"/>
      <color theme="1"/>
      <name val="Lucida Fax"/>
      <family val="1"/>
    </font>
    <font>
      <sz val="11"/>
      <color theme="1"/>
      <name val="Lucida Fax"/>
      <family val="1"/>
    </font>
    <font>
      <i/>
      <sz val="11"/>
      <color theme="1"/>
      <name val="Lucida Fax"/>
      <family val="1"/>
    </font>
    <font>
      <b/>
      <sz val="16"/>
      <color theme="1"/>
      <name val="Lucida Fax"/>
      <family val="1"/>
    </font>
  </fonts>
  <fills count="6">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rgb="FFFFFF00"/>
        <bgColor indexed="64"/>
      </patternFill>
    </fill>
  </fills>
  <borders count="15">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medium">
        <color theme="4"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1" tint="0.499984740745262"/>
      </top>
      <bottom style="medium">
        <color indexed="64"/>
      </bottom>
      <diagonal/>
    </border>
  </borders>
  <cellStyleXfs count="14">
    <xf numFmtId="0" fontId="0" fillId="0" borderId="0"/>
    <xf numFmtId="0" fontId="1" fillId="0" borderId="1" applyNumberFormat="0" applyFill="0" applyProtection="0">
      <alignment vertical="center"/>
    </xf>
    <xf numFmtId="0" fontId="4" fillId="0" borderId="2" applyNumberFormat="0" applyFill="0" applyProtection="0">
      <alignment vertical="center"/>
    </xf>
    <xf numFmtId="0" fontId="2" fillId="0" borderId="3" applyNumberFormat="0" applyFill="0" applyProtection="0">
      <alignment vertical="center"/>
    </xf>
    <xf numFmtId="0" fontId="3" fillId="2" borderId="4" applyNumberFormat="0" applyProtection="0">
      <alignment horizontal="right"/>
    </xf>
    <xf numFmtId="0" fontId="5" fillId="0" borderId="4" applyNumberFormat="0" applyProtection="0">
      <alignment vertical="center"/>
    </xf>
    <xf numFmtId="10" fontId="6" fillId="0" borderId="0" applyFont="0" applyFill="0" applyBorder="0" applyAlignment="0" applyProtection="0"/>
    <xf numFmtId="164" fontId="3" fillId="2" borderId="0" applyFont="0" applyFill="0" applyBorder="0" applyAlignment="0" applyProtection="0"/>
    <xf numFmtId="0" fontId="3" fillId="3" borderId="0" applyNumberFormat="0" applyFont="0" applyAlignment="0">
      <alignment horizontal="center" vertical="center" wrapText="1"/>
    </xf>
    <xf numFmtId="0" fontId="7" fillId="4" borderId="0" applyNumberFormat="0" applyBorder="0" applyProtection="0">
      <alignment vertical="center" wrapText="1"/>
    </xf>
    <xf numFmtId="1" fontId="3" fillId="3" borderId="0" applyFont="0" applyFill="0" applyBorder="0" applyAlignment="0"/>
    <xf numFmtId="14" fontId="3" fillId="0" borderId="0" applyFont="0" applyFill="0" applyBorder="0" applyAlignment="0"/>
    <xf numFmtId="164" fontId="3" fillId="2" borderId="0" applyFont="0" applyFill="0" applyBorder="0" applyProtection="0">
      <alignment horizontal="right" indent="2"/>
    </xf>
    <xf numFmtId="0" fontId="7" fillId="4" borderId="0" applyBorder="0" applyProtection="0">
      <alignment horizontal="right" vertical="center" wrapText="1" indent="2"/>
    </xf>
  </cellStyleXfs>
  <cellXfs count="42">
    <xf numFmtId="0" fontId="0" fillId="0" borderId="0" xfId="0"/>
    <xf numFmtId="0" fontId="8" fillId="4" borderId="0" xfId="9" applyFont="1">
      <alignment vertical="center" wrapText="1"/>
    </xf>
    <xf numFmtId="0" fontId="8" fillId="4" borderId="0" xfId="13" applyFont="1">
      <alignment horizontal="right" vertical="center" wrapText="1" indent="2"/>
    </xf>
    <xf numFmtId="0" fontId="9" fillId="0" borderId="2" xfId="2" applyFont="1">
      <alignment vertical="center"/>
    </xf>
    <xf numFmtId="0" fontId="10" fillId="0" borderId="0" xfId="0" applyFont="1"/>
    <xf numFmtId="164" fontId="10" fillId="3" borderId="0" xfId="8" applyNumberFormat="1" applyFont="1" applyBorder="1" applyAlignment="1"/>
    <xf numFmtId="164" fontId="10" fillId="3" borderId="4" xfId="10" applyNumberFormat="1" applyFont="1" applyBorder="1" applyAlignment="1"/>
    <xf numFmtId="164" fontId="10" fillId="3" borderId="4" xfId="8" applyNumberFormat="1" applyFont="1" applyBorder="1" applyAlignment="1"/>
    <xf numFmtId="0" fontId="12" fillId="0" borderId="1" xfId="1" applyFont="1">
      <alignment vertical="center"/>
    </xf>
    <xf numFmtId="1" fontId="10" fillId="3" borderId="4" xfId="10" applyFont="1" applyBorder="1" applyAlignment="1"/>
    <xf numFmtId="164" fontId="10" fillId="0" borderId="0" xfId="7" applyFont="1" applyFill="1" applyBorder="1"/>
    <xf numFmtId="0" fontId="9" fillId="0" borderId="3" xfId="3" applyFont="1">
      <alignment vertical="center"/>
    </xf>
    <xf numFmtId="1" fontId="10" fillId="0" borderId="0" xfId="10" applyFont="1" applyFill="1" applyBorder="1" applyAlignment="1">
      <alignment horizontal="left"/>
    </xf>
    <xf numFmtId="14" fontId="10" fillId="0" borderId="0" xfId="11" applyFont="1" applyFill="1" applyBorder="1" applyAlignment="1">
      <alignment horizontal="left"/>
    </xf>
    <xf numFmtId="164" fontId="10" fillId="0" borderId="0" xfId="12" applyFont="1" applyFill="1" applyBorder="1">
      <alignment horizontal="right" indent="2"/>
    </xf>
    <xf numFmtId="0" fontId="9" fillId="0" borderId="0" xfId="0" applyFont="1"/>
    <xf numFmtId="164" fontId="9" fillId="0" borderId="0" xfId="0" applyNumberFormat="1" applyFont="1"/>
    <xf numFmtId="164" fontId="10" fillId="5" borderId="0" xfId="7" applyFont="1" applyFill="1" applyProtection="1">
      <protection locked="0"/>
    </xf>
    <xf numFmtId="10" fontId="10" fillId="5" borderId="4" xfId="6" applyFont="1" applyFill="1" applyBorder="1" applyAlignment="1" applyProtection="1">
      <alignment horizontal="right"/>
      <protection locked="0"/>
    </xf>
    <xf numFmtId="1" fontId="10" fillId="5" borderId="0" xfId="10" applyFont="1" applyFill="1" applyProtection="1">
      <protection locked="0"/>
    </xf>
    <xf numFmtId="1" fontId="10" fillId="5" borderId="4" xfId="10" applyFont="1" applyFill="1" applyBorder="1" applyProtection="1">
      <protection locked="0"/>
    </xf>
    <xf numFmtId="14" fontId="10" fillId="5" borderId="4" xfId="11" applyFont="1" applyFill="1" applyBorder="1" applyProtection="1">
      <protection locked="0"/>
    </xf>
    <xf numFmtId="164" fontId="10" fillId="5" borderId="0" xfId="8" applyNumberFormat="1" applyFont="1" applyFill="1" applyBorder="1" applyAlignment="1" applyProtection="1">
      <protection locked="0"/>
    </xf>
    <xf numFmtId="164" fontId="10" fillId="5" borderId="4" xfId="10" applyNumberFormat="1" applyFont="1" applyFill="1" applyBorder="1" applyAlignment="1" applyProtection="1">
      <protection locked="0"/>
    </xf>
    <xf numFmtId="164" fontId="10" fillId="5" borderId="4" xfId="8" applyNumberFormat="1" applyFont="1" applyFill="1" applyBorder="1" applyAlignment="1" applyProtection="1">
      <protection locked="0"/>
    </xf>
    <xf numFmtId="164" fontId="10" fillId="0" borderId="0" xfId="12" applyFont="1" applyFill="1" applyBorder="1" applyProtection="1">
      <alignment horizontal="right" indent="2"/>
      <protection locked="0"/>
    </xf>
    <xf numFmtId="164" fontId="10" fillId="3" borderId="14" xfId="8" applyNumberFormat="1" applyFont="1" applyBorder="1" applyAlignment="1"/>
    <xf numFmtId="0" fontId="11" fillId="0" borderId="4" xfId="5" applyFont="1">
      <alignment vertical="center"/>
    </xf>
    <xf numFmtId="0" fontId="11" fillId="0" borderId="5" xfId="5" applyFont="1" applyBorder="1">
      <alignment vertic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1" fillId="0" borderId="14" xfId="5" applyFont="1" applyBorder="1">
      <alignment vertical="center"/>
    </xf>
    <xf numFmtId="0" fontId="10" fillId="5" borderId="0" xfId="0" applyFont="1" applyFill="1" applyAlignment="1">
      <alignment horizontal="center" wrapText="1"/>
    </xf>
    <xf numFmtId="0" fontId="11" fillId="0" borderId="0" xfId="5" applyFont="1" applyFill="1" applyBorder="1">
      <alignment vertical="center"/>
    </xf>
    <xf numFmtId="0" fontId="10" fillId="2" borderId="4" xfId="4" applyFont="1">
      <alignment horizontal="right"/>
    </xf>
  </cellXfs>
  <cellStyles count="14">
    <cellStyle name="Amount" xfId="7" xr:uid="{00000000-0005-0000-0000-000000000000}"/>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Input" xfId="4" builtinId="20" customBuiltin="1"/>
    <cellStyle name="Loan Summary" xfId="8" xr:uid="{00000000-0005-0000-0000-000009000000}"/>
    <cellStyle name="Normal" xfId="0" builtinId="0" customBuiltin="1"/>
    <cellStyle name="Number" xfId="10" xr:uid="{00000000-0005-0000-0000-00000B000000}"/>
    <cellStyle name="Percent" xfId="6" builtinId="5" customBuiltin="1"/>
    <cellStyle name="Table Amount" xfId="12" xr:uid="{00000000-0005-0000-0000-00000D000000}"/>
  </cellStyles>
  <dxfs count="20">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protection locked="0" hidden="0"/>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color theme="1"/>
        <name val="Lucida Fax"/>
        <family val="1"/>
        <scheme val="none"/>
      </font>
    </dxf>
    <dxf>
      <font>
        <strike val="0"/>
        <outline val="0"/>
        <shadow val="0"/>
        <u val="none"/>
        <vertAlign val="baseline"/>
        <sz val="11"/>
        <color theme="0"/>
        <name val="Lucida Fax"/>
        <family val="1"/>
        <scheme val="none"/>
      </font>
    </dxf>
    <dxf>
      <font>
        <color theme="0"/>
      </font>
      <fill>
        <patternFill>
          <bgColor theme="0"/>
        </patternFill>
      </fill>
      <border>
        <left/>
        <right/>
        <top/>
        <bottom/>
        <vertical/>
        <horizontal/>
      </border>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Loan Amortization Schedule" pivot="0" count="7" xr9:uid="{00000000-0011-0000-FFFF-FFFF00000000}">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ymentSchedule" displayName="PaymentSchedule" ref="B11:K371" totalsRowShown="0" headerRowDxfId="11" dataDxfId="10" headerRowCellStyle="Amount">
  <tableColumns count="10">
    <tableColumn id="1" xr3:uid="{00000000-0010-0000-0000-000001000000}" name="PMT NO" dataDxfId="9" dataCellStyle="Number">
      <calculatedColumnFormula>IF(LoanIsGood,IF(ROW()-ROW(PaymentSchedule[[#Headers],[PMT NO]])&gt;ScheduledNumberOfPayments,"",ROW()-ROW(PaymentSchedule[[#Headers],[PMT NO]])),"")</calculatedColumnFormula>
    </tableColumn>
    <tableColumn id="2" xr3:uid="{00000000-0010-0000-0000-000002000000}" name="PAYMENT DATE" dataDxfId="8" dataCellStyle="Date">
      <calculatedColumnFormula>IF(PaymentSchedule[[#This Row],[PMT NO]]&lt;&gt;"",EOMONTH(LoanStartDate,ROW(PaymentSchedule[[#This Row],[PMT NO]])-ROW(PaymentSchedule[[#Headers],[PMT NO]])-2)+DAY(LoanStartDate),"")</calculatedColumnFormula>
    </tableColumn>
    <tableColumn id="3" xr3:uid="{00000000-0010-0000-0000-000003000000}" name="BEGINNING BALANCE" dataDxfId="7" dataCellStyle="Table Amount">
      <calculatedColumnFormula>IF(PaymentSchedule[[#This Row],[PMT NO]]&lt;&gt;"",IF(ROW()-ROW(PaymentSchedule[[#Headers],[BEGINNING BALANCE]])=1,LoanAmount,INDEX(PaymentSchedule[ENDING BALANCE],ROW()-ROW(PaymentSchedule[[#Headers],[BEGINNING BALANCE]])-1)),"")</calculatedColumnFormula>
    </tableColumn>
    <tableColumn id="4" xr3:uid="{00000000-0010-0000-0000-000004000000}" name="SCHEDULED PAYMENT" dataDxfId="6" dataCellStyle="Table Amount">
      <calculatedColumnFormula>IF(PaymentSchedule[[#This Row],[PMT NO]]&lt;&gt;"",ScheduledPayment,"")</calculatedColumnFormula>
    </tableColumn>
    <tableColumn id="5" xr3:uid="{00000000-0010-0000-0000-000005000000}" name="EXTRA PAYMENT" dataDxfId="5" dataCellStyle="Table Amount">
      <calculatedColumnFormula>IF(PaymentSchedule[[#This Row],[PMT NO]]&lt;&gt;"",IF(PaymentSchedule[[#This Row],[SCHEDULED PAYMENT]]+ExtraPayments&lt;PaymentSchedule[[#This Row],[BEGINNING BALANCE]],ExtraPayments,IF(PaymentSchedule[[#This Row],[BEGINNING BALANCE]]-PaymentSchedule[[#This Row],[SCHEDULED PAYMENT]]&gt;0,PaymentSchedule[[#This Row],[BEGINNING BALANCE]]-PaymentSchedule[[#This Row],[SCHEDULED PAYMENT]],0)),"")</calculatedColumnFormula>
    </tableColumn>
    <tableColumn id="6" xr3:uid="{00000000-0010-0000-0000-000006000000}" name="TOTAL PAYMENT" dataDxfId="4" dataCellStyle="Table Amount">
      <calculatedColumnFormula>IF(PaymentSchedule[[#This Row],[PMT NO]]&lt;&gt;"",IF(PaymentSchedule[[#This Row],[SCHEDULED PAYMENT]]+PaymentSchedule[[#This Row],[EXTRA PAYMENT]]&lt;=PaymentSchedule[[#This Row],[BEGINNING BALANCE]],PaymentSchedule[[#This Row],[SCHEDULED PAYMENT]]+PaymentSchedule[[#This Row],[EXTRA PAYMENT]],PaymentSchedule[[#This Row],[BEGINNING BALANCE]]),"")</calculatedColumnFormula>
    </tableColumn>
    <tableColumn id="7" xr3:uid="{00000000-0010-0000-0000-000007000000}" name="PRINCIPAL" dataDxfId="3" dataCellStyle="Table Amount">
      <calculatedColumnFormula>IF(PaymentSchedule[[#This Row],[PMT NO]]&lt;&gt;"",PaymentSchedule[[#This Row],[TOTAL PAYMENT]]-PaymentSchedule[[#This Row],[INTEREST]],"")</calculatedColumnFormula>
    </tableColumn>
    <tableColumn id="8" xr3:uid="{00000000-0010-0000-0000-000008000000}" name="INTEREST" dataDxfId="2" dataCellStyle="Table Amount">
      <calculatedColumnFormula>IF(PaymentSchedule[[#This Row],[PMT NO]]&lt;&gt;"",PaymentSchedule[[#This Row],[BEGINNING BALANCE]]*(InterestRate/PaymentsPerYear),"")</calculatedColumnFormula>
    </tableColumn>
    <tableColumn id="9" xr3:uid="{00000000-0010-0000-0000-000009000000}" name="ENDING BALANCE" dataDxfId="1" dataCellStyle="Table Amount">
      <calculatedColumnFormula>IF(PaymentSchedule[[#This Row],[PMT NO]]&lt;&gt;"",IF(PaymentSchedule[[#This Row],[SCHEDULED PAYMENT]]+PaymentSchedule[[#This Row],[EXTRA PAYMENT]]&lt;=PaymentSchedule[[#This Row],[BEGINNING BALANCE]],PaymentSchedule[[#This Row],[BEGINNING BALANCE]]-PaymentSchedule[[#This Row],[PRINCIPAL]],0),"")</calculatedColumnFormula>
    </tableColumn>
    <tableColumn id="10" xr3:uid="{00000000-0010-0000-0000-00000A000000}" name="CUMULATIVE INTEREST" dataDxfId="0" dataCellStyle="Table Amount">
      <calculatedColumnFormula>IF(PaymentSchedule[[#This Row],[PMT NO]]&lt;&gt;"",SUM(INDEX(PaymentSchedule[INTEREST],1,1):PaymentSchedule[[#This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Loan Amortization Schedule">
      <a:majorFont>
        <a:latin typeface="Microsoft Sans Serif"/>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2D0F-D26C-4841-A6F3-8D263F5CA327}">
  <dimension ref="B2:H42"/>
  <sheetViews>
    <sheetView showGridLines="0" tabSelected="1" workbookViewId="0"/>
  </sheetViews>
  <sheetFormatPr defaultRowHeight="14.25" x14ac:dyDescent="0.2"/>
  <cols>
    <col min="1" max="2" width="9" style="4"/>
    <col min="3" max="3" width="21.75" style="4" customWidth="1"/>
    <col min="4" max="4" width="10.875" style="4" customWidth="1"/>
    <col min="5" max="16384" width="9" style="4"/>
  </cols>
  <sheetData>
    <row r="2" spans="2:8" ht="15" thickBot="1" x14ac:dyDescent="0.25">
      <c r="B2" s="3"/>
      <c r="C2" s="3"/>
      <c r="D2" s="3"/>
    </row>
    <row r="3" spans="2:8" ht="15.75" customHeight="1" x14ac:dyDescent="0.2">
      <c r="B3" s="28" t="s">
        <v>27</v>
      </c>
      <c r="C3" s="28"/>
      <c r="D3" s="5">
        <f>ScheduledPayment</f>
        <v>648.59809656821528</v>
      </c>
      <c r="F3" s="39" t="s">
        <v>35</v>
      </c>
      <c r="G3" s="39"/>
      <c r="H3" s="39"/>
    </row>
    <row r="4" spans="2:8" x14ac:dyDescent="0.2">
      <c r="B4" s="27" t="s">
        <v>28</v>
      </c>
      <c r="C4" s="27"/>
      <c r="D4" s="6">
        <f>'Loan Schedule'!M3</f>
        <v>67.58</v>
      </c>
      <c r="F4" s="39"/>
      <c r="G4" s="39"/>
      <c r="H4" s="39"/>
    </row>
    <row r="5" spans="2:8" x14ac:dyDescent="0.2">
      <c r="B5" s="27" t="s">
        <v>29</v>
      </c>
      <c r="C5" s="27"/>
      <c r="D5" s="6">
        <f>'Loan Schedule'!M4</f>
        <v>316.25</v>
      </c>
      <c r="F5" s="39"/>
      <c r="G5" s="39"/>
      <c r="H5" s="39"/>
    </row>
    <row r="6" spans="2:8" x14ac:dyDescent="0.2">
      <c r="B6" s="27" t="s">
        <v>30</v>
      </c>
      <c r="C6" s="27"/>
      <c r="D6" s="7">
        <f>'Loan Schedule'!M5</f>
        <v>77.61</v>
      </c>
      <c r="F6" s="39"/>
      <c r="G6" s="39"/>
      <c r="H6" s="39"/>
    </row>
    <row r="7" spans="2:8" ht="15" thickBot="1" x14ac:dyDescent="0.25">
      <c r="B7" s="38" t="s">
        <v>34</v>
      </c>
      <c r="C7" s="38"/>
      <c r="D7" s="26">
        <v>0</v>
      </c>
      <c r="F7" s="39"/>
      <c r="G7" s="39"/>
      <c r="H7" s="39"/>
    </row>
    <row r="8" spans="2:8" x14ac:dyDescent="0.2">
      <c r="B8" s="15" t="s">
        <v>31</v>
      </c>
      <c r="C8" s="15"/>
      <c r="D8" s="16">
        <f>SUM(D3:D7)</f>
        <v>1110.0380965682152</v>
      </c>
    </row>
    <row r="10" spans="2:8" ht="15" thickBot="1" x14ac:dyDescent="0.25"/>
    <row r="11" spans="2:8" ht="14.25" customHeight="1" x14ac:dyDescent="0.2">
      <c r="B11" s="29" t="s">
        <v>36</v>
      </c>
      <c r="C11" s="30"/>
      <c r="D11" s="30"/>
      <c r="E11" s="30"/>
      <c r="F11" s="31"/>
    </row>
    <row r="12" spans="2:8" x14ac:dyDescent="0.2">
      <c r="B12" s="32"/>
      <c r="C12" s="33"/>
      <c r="D12" s="33"/>
      <c r="E12" s="33"/>
      <c r="F12" s="34"/>
    </row>
    <row r="13" spans="2:8" x14ac:dyDescent="0.2">
      <c r="B13" s="32"/>
      <c r="C13" s="33"/>
      <c r="D13" s="33"/>
      <c r="E13" s="33"/>
      <c r="F13" s="34"/>
    </row>
    <row r="14" spans="2:8" x14ac:dyDescent="0.2">
      <c r="B14" s="32"/>
      <c r="C14" s="33"/>
      <c r="D14" s="33"/>
      <c r="E14" s="33"/>
      <c r="F14" s="34"/>
    </row>
    <row r="15" spans="2:8" x14ac:dyDescent="0.2">
      <c r="B15" s="32"/>
      <c r="C15" s="33"/>
      <c r="D15" s="33"/>
      <c r="E15" s="33"/>
      <c r="F15" s="34"/>
    </row>
    <row r="16" spans="2:8" x14ac:dyDescent="0.2">
      <c r="B16" s="32"/>
      <c r="C16" s="33"/>
      <c r="D16" s="33"/>
      <c r="E16" s="33"/>
      <c r="F16" s="34"/>
    </row>
    <row r="17" spans="2:6" x14ac:dyDescent="0.2">
      <c r="B17" s="32"/>
      <c r="C17" s="33"/>
      <c r="D17" s="33"/>
      <c r="E17" s="33"/>
      <c r="F17" s="34"/>
    </row>
    <row r="18" spans="2:6" x14ac:dyDescent="0.2">
      <c r="B18" s="32"/>
      <c r="C18" s="33"/>
      <c r="D18" s="33"/>
      <c r="E18" s="33"/>
      <c r="F18" s="34"/>
    </row>
    <row r="19" spans="2:6" x14ac:dyDescent="0.2">
      <c r="B19" s="32"/>
      <c r="C19" s="33"/>
      <c r="D19" s="33"/>
      <c r="E19" s="33"/>
      <c r="F19" s="34"/>
    </row>
    <row r="20" spans="2:6" x14ac:dyDescent="0.2">
      <c r="B20" s="32"/>
      <c r="C20" s="33"/>
      <c r="D20" s="33"/>
      <c r="E20" s="33"/>
      <c r="F20" s="34"/>
    </row>
    <row r="21" spans="2:6" x14ac:dyDescent="0.2">
      <c r="B21" s="32"/>
      <c r="C21" s="33"/>
      <c r="D21" s="33"/>
      <c r="E21" s="33"/>
      <c r="F21" s="34"/>
    </row>
    <row r="22" spans="2:6" x14ac:dyDescent="0.2">
      <c r="B22" s="32"/>
      <c r="C22" s="33"/>
      <c r="D22" s="33"/>
      <c r="E22" s="33"/>
      <c r="F22" s="34"/>
    </row>
    <row r="23" spans="2:6" x14ac:dyDescent="0.2">
      <c r="B23" s="32"/>
      <c r="C23" s="33"/>
      <c r="D23" s="33"/>
      <c r="E23" s="33"/>
      <c r="F23" s="34"/>
    </row>
    <row r="24" spans="2:6" x14ac:dyDescent="0.2">
      <c r="B24" s="32"/>
      <c r="C24" s="33"/>
      <c r="D24" s="33"/>
      <c r="E24" s="33"/>
      <c r="F24" s="34"/>
    </row>
    <row r="25" spans="2:6" x14ac:dyDescent="0.2">
      <c r="B25" s="32"/>
      <c r="C25" s="33"/>
      <c r="D25" s="33"/>
      <c r="E25" s="33"/>
      <c r="F25" s="34"/>
    </row>
    <row r="26" spans="2:6" x14ac:dyDescent="0.2">
      <c r="B26" s="32"/>
      <c r="C26" s="33"/>
      <c r="D26" s="33"/>
      <c r="E26" s="33"/>
      <c r="F26" s="34"/>
    </row>
    <row r="27" spans="2:6" x14ac:dyDescent="0.2">
      <c r="B27" s="32"/>
      <c r="C27" s="33"/>
      <c r="D27" s="33"/>
      <c r="E27" s="33"/>
      <c r="F27" s="34"/>
    </row>
    <row r="28" spans="2:6" x14ac:dyDescent="0.2">
      <c r="B28" s="32"/>
      <c r="C28" s="33"/>
      <c r="D28" s="33"/>
      <c r="E28" s="33"/>
      <c r="F28" s="34"/>
    </row>
    <row r="29" spans="2:6" x14ac:dyDescent="0.2">
      <c r="B29" s="32"/>
      <c r="C29" s="33"/>
      <c r="D29" s="33"/>
      <c r="E29" s="33"/>
      <c r="F29" s="34"/>
    </row>
    <row r="30" spans="2:6" x14ac:dyDescent="0.2">
      <c r="B30" s="32"/>
      <c r="C30" s="33"/>
      <c r="D30" s="33"/>
      <c r="E30" s="33"/>
      <c r="F30" s="34"/>
    </row>
    <row r="31" spans="2:6" x14ac:dyDescent="0.2">
      <c r="B31" s="32"/>
      <c r="C31" s="33"/>
      <c r="D31" s="33"/>
      <c r="E31" s="33"/>
      <c r="F31" s="34"/>
    </row>
    <row r="32" spans="2:6" x14ac:dyDescent="0.2">
      <c r="B32" s="32"/>
      <c r="C32" s="33"/>
      <c r="D32" s="33"/>
      <c r="E32" s="33"/>
      <c r="F32" s="34"/>
    </row>
    <row r="33" spans="2:6" x14ac:dyDescent="0.2">
      <c r="B33" s="32"/>
      <c r="C33" s="33"/>
      <c r="D33" s="33"/>
      <c r="E33" s="33"/>
      <c r="F33" s="34"/>
    </row>
    <row r="34" spans="2:6" x14ac:dyDescent="0.2">
      <c r="B34" s="32"/>
      <c r="C34" s="33"/>
      <c r="D34" s="33"/>
      <c r="E34" s="33"/>
      <c r="F34" s="34"/>
    </row>
    <row r="35" spans="2:6" x14ac:dyDescent="0.2">
      <c r="B35" s="32"/>
      <c r="C35" s="33"/>
      <c r="D35" s="33"/>
      <c r="E35" s="33"/>
      <c r="F35" s="34"/>
    </row>
    <row r="36" spans="2:6" x14ac:dyDescent="0.2">
      <c r="B36" s="32"/>
      <c r="C36" s="33"/>
      <c r="D36" s="33"/>
      <c r="E36" s="33"/>
      <c r="F36" s="34"/>
    </row>
    <row r="37" spans="2:6" x14ac:dyDescent="0.2">
      <c r="B37" s="32"/>
      <c r="C37" s="33"/>
      <c r="D37" s="33"/>
      <c r="E37" s="33"/>
      <c r="F37" s="34"/>
    </row>
    <row r="38" spans="2:6" x14ac:dyDescent="0.2">
      <c r="B38" s="32"/>
      <c r="C38" s="33"/>
      <c r="D38" s="33"/>
      <c r="E38" s="33"/>
      <c r="F38" s="34"/>
    </row>
    <row r="39" spans="2:6" x14ac:dyDescent="0.2">
      <c r="B39" s="32"/>
      <c r="C39" s="33"/>
      <c r="D39" s="33"/>
      <c r="E39" s="33"/>
      <c r="F39" s="34"/>
    </row>
    <row r="40" spans="2:6" x14ac:dyDescent="0.2">
      <c r="B40" s="32"/>
      <c r="C40" s="33"/>
      <c r="D40" s="33"/>
      <c r="E40" s="33"/>
      <c r="F40" s="34"/>
    </row>
    <row r="41" spans="2:6" x14ac:dyDescent="0.2">
      <c r="B41" s="32"/>
      <c r="C41" s="33"/>
      <c r="D41" s="33"/>
      <c r="E41" s="33"/>
      <c r="F41" s="34"/>
    </row>
    <row r="42" spans="2:6" ht="15" thickBot="1" x14ac:dyDescent="0.25">
      <c r="B42" s="35"/>
      <c r="C42" s="36"/>
      <c r="D42" s="36"/>
      <c r="E42" s="36"/>
      <c r="F42" s="37"/>
    </row>
  </sheetData>
  <sheetProtection sheet="1" objects="1" scenarios="1"/>
  <mergeCells count="7">
    <mergeCell ref="B4:C4"/>
    <mergeCell ref="B3:C3"/>
    <mergeCell ref="B11:F42"/>
    <mergeCell ref="B7:C7"/>
    <mergeCell ref="B6:C6"/>
    <mergeCell ref="B5:C5"/>
    <mergeCell ref="F3: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B1:M371"/>
  <sheetViews>
    <sheetView showGridLines="0" zoomScaleNormal="100" workbookViewId="0">
      <pane ySplit="11" topLeftCell="A12" activePane="bottomLeft" state="frozen"/>
      <selection pane="bottomLeft" activeCell="B9" sqref="B9"/>
    </sheetView>
  </sheetViews>
  <sheetFormatPr defaultRowHeight="14.25" x14ac:dyDescent="0.2"/>
  <cols>
    <col min="1" max="1" width="2.625" style="4" customWidth="1"/>
    <col min="2" max="2" width="6.875" style="4" customWidth="1"/>
    <col min="3" max="3" width="15" style="4" customWidth="1"/>
    <col min="4" max="4" width="16.75" style="4" customWidth="1"/>
    <col min="5" max="10" width="15.625" style="4" customWidth="1"/>
    <col min="11" max="11" width="17.625" style="4" customWidth="1"/>
    <col min="12" max="12" width="16.25" style="4" customWidth="1"/>
    <col min="13" max="13" width="9.25" style="4" customWidth="1"/>
    <col min="14" max="16384" width="9" style="4"/>
  </cols>
  <sheetData>
    <row r="1" spans="2:13" ht="30" customHeight="1" thickBot="1" x14ac:dyDescent="0.25">
      <c r="B1" s="8" t="s">
        <v>10</v>
      </c>
      <c r="C1" s="8"/>
      <c r="D1" s="8"/>
      <c r="E1" s="8"/>
      <c r="F1" s="8"/>
      <c r="G1" s="8"/>
      <c r="H1" s="8"/>
      <c r="I1" s="8"/>
      <c r="J1" s="8"/>
      <c r="K1" s="8"/>
    </row>
    <row r="2" spans="2:13" ht="20.100000000000001" customHeight="1" thickTop="1" thickBot="1" x14ac:dyDescent="0.25">
      <c r="C2" s="3" t="s">
        <v>11</v>
      </c>
      <c r="D2" s="3"/>
      <c r="E2" s="3"/>
      <c r="G2" s="3" t="s">
        <v>12</v>
      </c>
      <c r="H2" s="3"/>
      <c r="I2" s="3"/>
      <c r="K2" s="3" t="s">
        <v>32</v>
      </c>
      <c r="L2" s="3"/>
      <c r="M2" s="3"/>
    </row>
    <row r="3" spans="2:13" ht="14.25" customHeight="1" x14ac:dyDescent="0.2">
      <c r="C3" s="28" t="s">
        <v>0</v>
      </c>
      <c r="D3" s="28"/>
      <c r="E3" s="17">
        <v>100000</v>
      </c>
      <c r="G3" s="28" t="s">
        <v>5</v>
      </c>
      <c r="H3" s="28"/>
      <c r="I3" s="5">
        <f>IF(LoanIsGood,-PMT(InterestRate/PaymentsPerYear,ScheduledNumberOfPayments,LoanAmount),"")</f>
        <v>648.59809656821528</v>
      </c>
      <c r="K3" s="28" t="s">
        <v>24</v>
      </c>
      <c r="L3" s="28"/>
      <c r="M3" s="22">
        <v>67.58</v>
      </c>
    </row>
    <row r="4" spans="2:13" x14ac:dyDescent="0.2">
      <c r="C4" s="27" t="s">
        <v>1</v>
      </c>
      <c r="D4" s="27"/>
      <c r="E4" s="18">
        <v>6.7500000000000004E-2</v>
      </c>
      <c r="G4" s="27" t="s">
        <v>6</v>
      </c>
      <c r="H4" s="27"/>
      <c r="I4" s="9">
        <f>IF(LoanIsGood,LoanPeriod*PaymentsPerYear,"")</f>
        <v>360</v>
      </c>
      <c r="K4" s="27" t="s">
        <v>25</v>
      </c>
      <c r="L4" s="27"/>
      <c r="M4" s="23">
        <v>316.25</v>
      </c>
    </row>
    <row r="5" spans="2:13" x14ac:dyDescent="0.2">
      <c r="C5" s="27" t="s">
        <v>2</v>
      </c>
      <c r="D5" s="27"/>
      <c r="E5" s="19">
        <v>30</v>
      </c>
      <c r="G5" s="27" t="s">
        <v>7</v>
      </c>
      <c r="H5" s="27"/>
      <c r="I5" s="9">
        <f>ActualNumberOfPayments</f>
        <v>360</v>
      </c>
      <c r="K5" s="27" t="s">
        <v>26</v>
      </c>
      <c r="L5" s="27"/>
      <c r="M5" s="23">
        <v>77.61</v>
      </c>
    </row>
    <row r="6" spans="2:13" x14ac:dyDescent="0.2">
      <c r="C6" s="27" t="s">
        <v>3</v>
      </c>
      <c r="D6" s="27"/>
      <c r="E6" s="20">
        <v>12</v>
      </c>
      <c r="G6" s="27" t="s">
        <v>8</v>
      </c>
      <c r="H6" s="27"/>
      <c r="I6" s="7">
        <f>TotalEarlyPayments</f>
        <v>0</v>
      </c>
      <c r="K6" s="27" t="s">
        <v>33</v>
      </c>
      <c r="L6" s="27"/>
      <c r="M6" s="24">
        <v>0</v>
      </c>
    </row>
    <row r="7" spans="2:13" x14ac:dyDescent="0.2">
      <c r="C7" s="27" t="s">
        <v>4</v>
      </c>
      <c r="D7" s="27"/>
      <c r="E7" s="21">
        <v>43959</v>
      </c>
      <c r="G7" s="27" t="s">
        <v>9</v>
      </c>
      <c r="H7" s="27"/>
      <c r="I7" s="7">
        <f>TotalInterest</f>
        <v>133495.31476455735</v>
      </c>
      <c r="K7" s="27"/>
      <c r="L7" s="27"/>
      <c r="M7" s="24"/>
    </row>
    <row r="9" spans="2:13" x14ac:dyDescent="0.2">
      <c r="C9" s="40"/>
      <c r="D9" s="40"/>
      <c r="E9" s="10"/>
      <c r="G9" s="11" t="s">
        <v>13</v>
      </c>
      <c r="H9" s="41"/>
      <c r="I9" s="41"/>
    </row>
    <row r="11" spans="2:13" ht="35.1" customHeight="1" x14ac:dyDescent="0.2">
      <c r="B11" s="1" t="s">
        <v>14</v>
      </c>
      <c r="C11" s="1" t="s">
        <v>15</v>
      </c>
      <c r="D11" s="2" t="s">
        <v>16</v>
      </c>
      <c r="E11" s="2" t="s">
        <v>17</v>
      </c>
      <c r="F11" s="2" t="s">
        <v>18</v>
      </c>
      <c r="G11" s="2" t="s">
        <v>19</v>
      </c>
      <c r="H11" s="2" t="s">
        <v>20</v>
      </c>
      <c r="I11" s="2" t="s">
        <v>21</v>
      </c>
      <c r="J11" s="2" t="s">
        <v>22</v>
      </c>
      <c r="K11" s="2" t="s">
        <v>23</v>
      </c>
    </row>
    <row r="12" spans="2:13" x14ac:dyDescent="0.2">
      <c r="B12" s="12">
        <f>IF(LoanIsGood,IF(ROW()-ROW(PaymentSchedule[[#Headers],[PMT NO]])&gt;ScheduledNumberOfPayments,"",ROW()-ROW(PaymentSchedule[[#Headers],[PMT NO]])),"")</f>
        <v>1</v>
      </c>
      <c r="C12" s="13">
        <f>IF(PaymentSchedule[[#This Row],[PMT NO]]&lt;&gt;"",EOMONTH(LoanStartDate,ROW(PaymentSchedule[[#This Row],[PMT NO]])-ROW(PaymentSchedule[[#Headers],[PMT NO]])-2)+DAY(LoanStartDate),"")</f>
        <v>43959</v>
      </c>
      <c r="D12" s="14">
        <f>IF(PaymentSchedule[[#This Row],[PMT NO]]&lt;&gt;"",IF(ROW()-ROW(PaymentSchedule[[#Headers],[BEGINNING BALANCE]])=1,LoanAmount,INDEX(PaymentSchedule[ENDING BALANCE],ROW()-ROW(PaymentSchedule[[#Headers],[BEGINNING BALANCE]])-1)),"")</f>
        <v>100000</v>
      </c>
      <c r="E12" s="14">
        <f>IF(PaymentSchedule[[#This Row],[PMT NO]]&lt;&gt;"",ScheduledPayment,"")</f>
        <v>648.59809656821528</v>
      </c>
      <c r="F12" s="25">
        <v>0</v>
      </c>
      <c r="G1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 s="14">
        <f>IF(PaymentSchedule[[#This Row],[PMT NO]]&lt;&gt;"",PaymentSchedule[[#This Row],[TOTAL PAYMENT]]-PaymentSchedule[[#This Row],[INTEREST]],"")</f>
        <v>86.098096568215169</v>
      </c>
      <c r="I12" s="14">
        <f>IF(PaymentSchedule[[#This Row],[PMT NO]]&lt;&gt;"",PaymentSchedule[[#This Row],[BEGINNING BALANCE]]*(InterestRate/PaymentsPerYear),"")</f>
        <v>562.50000000000011</v>
      </c>
      <c r="J12" s="14">
        <f>IF(PaymentSchedule[[#This Row],[PMT NO]]&lt;&gt;"",IF(PaymentSchedule[[#This Row],[SCHEDULED PAYMENT]]+PaymentSchedule[[#This Row],[EXTRA PAYMENT]]&lt;=PaymentSchedule[[#This Row],[BEGINNING BALANCE]],PaymentSchedule[[#This Row],[BEGINNING BALANCE]]-PaymentSchedule[[#This Row],[PRINCIPAL]],0),"")</f>
        <v>99913.90190343179</v>
      </c>
      <c r="K12" s="14">
        <f>IF(PaymentSchedule[[#This Row],[PMT NO]]&lt;&gt;"",SUM(INDEX(PaymentSchedule[INTEREST],1,1):PaymentSchedule[[#This Row],[INTEREST]]),"")</f>
        <v>562.50000000000011</v>
      </c>
    </row>
    <row r="13" spans="2:13" x14ac:dyDescent="0.2">
      <c r="B13" s="12">
        <f>IF(LoanIsGood,IF(ROW()-ROW(PaymentSchedule[[#Headers],[PMT NO]])&gt;ScheduledNumberOfPayments,"",ROW()-ROW(PaymentSchedule[[#Headers],[PMT NO]])),"")</f>
        <v>2</v>
      </c>
      <c r="C13" s="13">
        <f>IF(PaymentSchedule[[#This Row],[PMT NO]]&lt;&gt;"",EOMONTH(LoanStartDate,ROW(PaymentSchedule[[#This Row],[PMT NO]])-ROW(PaymentSchedule[[#Headers],[PMT NO]])-2)+DAY(LoanStartDate),"")</f>
        <v>43990</v>
      </c>
      <c r="D13" s="14">
        <f>IF(PaymentSchedule[[#This Row],[PMT NO]]&lt;&gt;"",IF(ROW()-ROW(PaymentSchedule[[#Headers],[BEGINNING BALANCE]])=1,LoanAmount,INDEX(PaymentSchedule[ENDING BALANCE],ROW()-ROW(PaymentSchedule[[#Headers],[BEGINNING BALANCE]])-1)),"")</f>
        <v>99913.90190343179</v>
      </c>
      <c r="E13" s="14">
        <f>IF(PaymentSchedule[[#This Row],[PMT NO]]&lt;&gt;"",ScheduledPayment,"")</f>
        <v>648.59809656821528</v>
      </c>
      <c r="F13" s="25">
        <v>0</v>
      </c>
      <c r="G1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 s="14">
        <f>IF(PaymentSchedule[[#This Row],[PMT NO]]&lt;&gt;"",PaymentSchedule[[#This Row],[TOTAL PAYMENT]]-PaymentSchedule[[#This Row],[INTEREST]],"")</f>
        <v>86.582398361411379</v>
      </c>
      <c r="I13" s="14">
        <f>IF(PaymentSchedule[[#This Row],[PMT NO]]&lt;&gt;"",PaymentSchedule[[#This Row],[BEGINNING BALANCE]]*(InterestRate/PaymentsPerYear),"")</f>
        <v>562.0156982068039</v>
      </c>
      <c r="J13" s="14">
        <f>IF(PaymentSchedule[[#This Row],[PMT NO]]&lt;&gt;"",IF(PaymentSchedule[[#This Row],[SCHEDULED PAYMENT]]+PaymentSchedule[[#This Row],[EXTRA PAYMENT]]&lt;=PaymentSchedule[[#This Row],[BEGINNING BALANCE]],PaymentSchedule[[#This Row],[BEGINNING BALANCE]]-PaymentSchedule[[#This Row],[PRINCIPAL]],0),"")</f>
        <v>99827.31950507038</v>
      </c>
      <c r="K13" s="14">
        <f>IF(PaymentSchedule[[#This Row],[PMT NO]]&lt;&gt;"",SUM(INDEX(PaymentSchedule[INTEREST],1,1):PaymentSchedule[[#This Row],[INTEREST]]),"")</f>
        <v>1124.515698206804</v>
      </c>
    </row>
    <row r="14" spans="2:13" x14ac:dyDescent="0.2">
      <c r="B14" s="12">
        <f>IF(LoanIsGood,IF(ROW()-ROW(PaymentSchedule[[#Headers],[PMT NO]])&gt;ScheduledNumberOfPayments,"",ROW()-ROW(PaymentSchedule[[#Headers],[PMT NO]])),"")</f>
        <v>3</v>
      </c>
      <c r="C14" s="13">
        <f>IF(PaymentSchedule[[#This Row],[PMT NO]]&lt;&gt;"",EOMONTH(LoanStartDate,ROW(PaymentSchedule[[#This Row],[PMT NO]])-ROW(PaymentSchedule[[#Headers],[PMT NO]])-2)+DAY(LoanStartDate),"")</f>
        <v>44020</v>
      </c>
      <c r="D14" s="14">
        <f>IF(PaymentSchedule[[#This Row],[PMT NO]]&lt;&gt;"",IF(ROW()-ROW(PaymentSchedule[[#Headers],[BEGINNING BALANCE]])=1,LoanAmount,INDEX(PaymentSchedule[ENDING BALANCE],ROW()-ROW(PaymentSchedule[[#Headers],[BEGINNING BALANCE]])-1)),"")</f>
        <v>99827.31950507038</v>
      </c>
      <c r="E14" s="14">
        <f>IF(PaymentSchedule[[#This Row],[PMT NO]]&lt;&gt;"",ScheduledPayment,"")</f>
        <v>648.59809656821528</v>
      </c>
      <c r="F14" s="25">
        <v>0</v>
      </c>
      <c r="G1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 s="14">
        <f>IF(PaymentSchedule[[#This Row],[PMT NO]]&lt;&gt;"",PaymentSchedule[[#This Row],[TOTAL PAYMENT]]-PaymentSchedule[[#This Row],[INTEREST]],"")</f>
        <v>87.069424352194346</v>
      </c>
      <c r="I14" s="14">
        <f>IF(PaymentSchedule[[#This Row],[PMT NO]]&lt;&gt;"",PaymentSchedule[[#This Row],[BEGINNING BALANCE]]*(InterestRate/PaymentsPerYear),"")</f>
        <v>561.52867221602094</v>
      </c>
      <c r="J14" s="14">
        <f>IF(PaymentSchedule[[#This Row],[PMT NO]]&lt;&gt;"",IF(PaymentSchedule[[#This Row],[SCHEDULED PAYMENT]]+PaymentSchedule[[#This Row],[EXTRA PAYMENT]]&lt;=PaymentSchedule[[#This Row],[BEGINNING BALANCE]],PaymentSchedule[[#This Row],[BEGINNING BALANCE]]-PaymentSchedule[[#This Row],[PRINCIPAL]],0),"")</f>
        <v>99740.250080718179</v>
      </c>
      <c r="K14" s="14">
        <f>IF(PaymentSchedule[[#This Row],[PMT NO]]&lt;&gt;"",SUM(INDEX(PaymentSchedule[INTEREST],1,1):PaymentSchedule[[#This Row],[INTEREST]]),"")</f>
        <v>1686.0443704228251</v>
      </c>
    </row>
    <row r="15" spans="2:13" x14ac:dyDescent="0.2">
      <c r="B15" s="12">
        <f>IF(LoanIsGood,IF(ROW()-ROW(PaymentSchedule[[#Headers],[PMT NO]])&gt;ScheduledNumberOfPayments,"",ROW()-ROW(PaymentSchedule[[#Headers],[PMT NO]])),"")</f>
        <v>4</v>
      </c>
      <c r="C15" s="13">
        <f>IF(PaymentSchedule[[#This Row],[PMT NO]]&lt;&gt;"",EOMONTH(LoanStartDate,ROW(PaymentSchedule[[#This Row],[PMT NO]])-ROW(PaymentSchedule[[#Headers],[PMT NO]])-2)+DAY(LoanStartDate),"")</f>
        <v>44051</v>
      </c>
      <c r="D15" s="14">
        <f>IF(PaymentSchedule[[#This Row],[PMT NO]]&lt;&gt;"",IF(ROW()-ROW(PaymentSchedule[[#Headers],[BEGINNING BALANCE]])=1,LoanAmount,INDEX(PaymentSchedule[ENDING BALANCE],ROW()-ROW(PaymentSchedule[[#Headers],[BEGINNING BALANCE]])-1)),"")</f>
        <v>99740.250080718179</v>
      </c>
      <c r="E15" s="14">
        <f>IF(PaymentSchedule[[#This Row],[PMT NO]]&lt;&gt;"",ScheduledPayment,"")</f>
        <v>648.59809656821528</v>
      </c>
      <c r="F15" s="25">
        <v>0</v>
      </c>
      <c r="G1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 s="14">
        <f>IF(PaymentSchedule[[#This Row],[PMT NO]]&lt;&gt;"",PaymentSchedule[[#This Row],[TOTAL PAYMENT]]-PaymentSchedule[[#This Row],[INTEREST]],"")</f>
        <v>87.559189864175437</v>
      </c>
      <c r="I15" s="14">
        <f>IF(PaymentSchedule[[#This Row],[PMT NO]]&lt;&gt;"",PaymentSchedule[[#This Row],[BEGINNING BALANCE]]*(InterestRate/PaymentsPerYear),"")</f>
        <v>561.03890670403985</v>
      </c>
      <c r="J15" s="14">
        <f>IF(PaymentSchedule[[#This Row],[PMT NO]]&lt;&gt;"",IF(PaymentSchedule[[#This Row],[SCHEDULED PAYMENT]]+PaymentSchedule[[#This Row],[EXTRA PAYMENT]]&lt;=PaymentSchedule[[#This Row],[BEGINNING BALANCE]],PaymentSchedule[[#This Row],[BEGINNING BALANCE]]-PaymentSchedule[[#This Row],[PRINCIPAL]],0),"")</f>
        <v>99652.690890854006</v>
      </c>
      <c r="K15" s="14">
        <f>IF(PaymentSchedule[[#This Row],[PMT NO]]&lt;&gt;"",SUM(INDEX(PaymentSchedule[INTEREST],1,1):PaymentSchedule[[#This Row],[INTEREST]]),"")</f>
        <v>2247.0832771268651</v>
      </c>
    </row>
    <row r="16" spans="2:13" x14ac:dyDescent="0.2">
      <c r="B16" s="12">
        <f>IF(LoanIsGood,IF(ROW()-ROW(PaymentSchedule[[#Headers],[PMT NO]])&gt;ScheduledNumberOfPayments,"",ROW()-ROW(PaymentSchedule[[#Headers],[PMT NO]])),"")</f>
        <v>5</v>
      </c>
      <c r="C16" s="13">
        <f>IF(PaymentSchedule[[#This Row],[PMT NO]]&lt;&gt;"",EOMONTH(LoanStartDate,ROW(PaymentSchedule[[#This Row],[PMT NO]])-ROW(PaymentSchedule[[#Headers],[PMT NO]])-2)+DAY(LoanStartDate),"")</f>
        <v>44082</v>
      </c>
      <c r="D16" s="14">
        <f>IF(PaymentSchedule[[#This Row],[PMT NO]]&lt;&gt;"",IF(ROW()-ROW(PaymentSchedule[[#Headers],[BEGINNING BALANCE]])=1,LoanAmount,INDEX(PaymentSchedule[ENDING BALANCE],ROW()-ROW(PaymentSchedule[[#Headers],[BEGINNING BALANCE]])-1)),"")</f>
        <v>99652.690890854006</v>
      </c>
      <c r="E16" s="14">
        <f>IF(PaymentSchedule[[#This Row],[PMT NO]]&lt;&gt;"",ScheduledPayment,"")</f>
        <v>648.59809656821528</v>
      </c>
      <c r="F16" s="25">
        <v>0</v>
      </c>
      <c r="G1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 s="14">
        <f>IF(PaymentSchedule[[#This Row],[PMT NO]]&lt;&gt;"",PaymentSchedule[[#This Row],[TOTAL PAYMENT]]-PaymentSchedule[[#This Row],[INTEREST]],"")</f>
        <v>88.051710307161443</v>
      </c>
      <c r="I16" s="14">
        <f>IF(PaymentSchedule[[#This Row],[PMT NO]]&lt;&gt;"",PaymentSchedule[[#This Row],[BEGINNING BALANCE]]*(InterestRate/PaymentsPerYear),"")</f>
        <v>560.54638626105384</v>
      </c>
      <c r="J16" s="14">
        <f>IF(PaymentSchedule[[#This Row],[PMT NO]]&lt;&gt;"",IF(PaymentSchedule[[#This Row],[SCHEDULED PAYMENT]]+PaymentSchedule[[#This Row],[EXTRA PAYMENT]]&lt;=PaymentSchedule[[#This Row],[BEGINNING BALANCE]],PaymentSchedule[[#This Row],[BEGINNING BALANCE]]-PaymentSchedule[[#This Row],[PRINCIPAL]],0),"")</f>
        <v>99564.639180546845</v>
      </c>
      <c r="K16" s="14">
        <f>IF(PaymentSchedule[[#This Row],[PMT NO]]&lt;&gt;"",SUM(INDEX(PaymentSchedule[INTEREST],1,1):PaymentSchedule[[#This Row],[INTEREST]]),"")</f>
        <v>2807.6296633879192</v>
      </c>
    </row>
    <row r="17" spans="2:11" x14ac:dyDescent="0.2">
      <c r="B17" s="12">
        <f>IF(LoanIsGood,IF(ROW()-ROW(PaymentSchedule[[#Headers],[PMT NO]])&gt;ScheduledNumberOfPayments,"",ROW()-ROW(PaymentSchedule[[#Headers],[PMT NO]])),"")</f>
        <v>6</v>
      </c>
      <c r="C17" s="13">
        <f>IF(PaymentSchedule[[#This Row],[PMT NO]]&lt;&gt;"",EOMONTH(LoanStartDate,ROW(PaymentSchedule[[#This Row],[PMT NO]])-ROW(PaymentSchedule[[#Headers],[PMT NO]])-2)+DAY(LoanStartDate),"")</f>
        <v>44112</v>
      </c>
      <c r="D17" s="14">
        <f>IF(PaymentSchedule[[#This Row],[PMT NO]]&lt;&gt;"",IF(ROW()-ROW(PaymentSchedule[[#Headers],[BEGINNING BALANCE]])=1,LoanAmount,INDEX(PaymentSchedule[ENDING BALANCE],ROW()-ROW(PaymentSchedule[[#Headers],[BEGINNING BALANCE]])-1)),"")</f>
        <v>99564.639180546845</v>
      </c>
      <c r="E17" s="14">
        <f>IF(PaymentSchedule[[#This Row],[PMT NO]]&lt;&gt;"",ScheduledPayment,"")</f>
        <v>648.59809656821528</v>
      </c>
      <c r="F17" s="25">
        <v>0</v>
      </c>
      <c r="G1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 s="14">
        <f>IF(PaymentSchedule[[#This Row],[PMT NO]]&lt;&gt;"",PaymentSchedule[[#This Row],[TOTAL PAYMENT]]-PaymentSchedule[[#This Row],[INTEREST]],"")</f>
        <v>88.547001177639231</v>
      </c>
      <c r="I17" s="14">
        <f>IF(PaymentSchedule[[#This Row],[PMT NO]]&lt;&gt;"",PaymentSchedule[[#This Row],[BEGINNING BALANCE]]*(InterestRate/PaymentsPerYear),"")</f>
        <v>560.05109539057605</v>
      </c>
      <c r="J17" s="14">
        <f>IF(PaymentSchedule[[#This Row],[PMT NO]]&lt;&gt;"",IF(PaymentSchedule[[#This Row],[SCHEDULED PAYMENT]]+PaymentSchedule[[#This Row],[EXTRA PAYMENT]]&lt;=PaymentSchedule[[#This Row],[BEGINNING BALANCE]],PaymentSchedule[[#This Row],[BEGINNING BALANCE]]-PaymentSchedule[[#This Row],[PRINCIPAL]],0),"")</f>
        <v>99476.09217936921</v>
      </c>
      <c r="K17" s="14">
        <f>IF(PaymentSchedule[[#This Row],[PMT NO]]&lt;&gt;"",SUM(INDEX(PaymentSchedule[INTEREST],1,1):PaymentSchedule[[#This Row],[INTEREST]]),"")</f>
        <v>3367.6807587784951</v>
      </c>
    </row>
    <row r="18" spans="2:11" x14ac:dyDescent="0.2">
      <c r="B18" s="12">
        <f>IF(LoanIsGood,IF(ROW()-ROW(PaymentSchedule[[#Headers],[PMT NO]])&gt;ScheduledNumberOfPayments,"",ROW()-ROW(PaymentSchedule[[#Headers],[PMT NO]])),"")</f>
        <v>7</v>
      </c>
      <c r="C18" s="13">
        <f>IF(PaymentSchedule[[#This Row],[PMT NO]]&lt;&gt;"",EOMONTH(LoanStartDate,ROW(PaymentSchedule[[#This Row],[PMT NO]])-ROW(PaymentSchedule[[#Headers],[PMT NO]])-2)+DAY(LoanStartDate),"")</f>
        <v>44143</v>
      </c>
      <c r="D18" s="14">
        <f>IF(PaymentSchedule[[#This Row],[PMT NO]]&lt;&gt;"",IF(ROW()-ROW(PaymentSchedule[[#Headers],[BEGINNING BALANCE]])=1,LoanAmount,INDEX(PaymentSchedule[ENDING BALANCE],ROW()-ROW(PaymentSchedule[[#Headers],[BEGINNING BALANCE]])-1)),"")</f>
        <v>99476.09217936921</v>
      </c>
      <c r="E18" s="14">
        <f>IF(PaymentSchedule[[#This Row],[PMT NO]]&lt;&gt;"",ScheduledPayment,"")</f>
        <v>648.59809656821528</v>
      </c>
      <c r="F18" s="25">
        <v>0</v>
      </c>
      <c r="G1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 s="14">
        <f>IF(PaymentSchedule[[#This Row],[PMT NO]]&lt;&gt;"",PaymentSchedule[[#This Row],[TOTAL PAYMENT]]-PaymentSchedule[[#This Row],[INTEREST]],"")</f>
        <v>89.04507805926346</v>
      </c>
      <c r="I18" s="14">
        <f>IF(PaymentSchedule[[#This Row],[PMT NO]]&lt;&gt;"",PaymentSchedule[[#This Row],[BEGINNING BALANCE]]*(InterestRate/PaymentsPerYear),"")</f>
        <v>559.55301850895182</v>
      </c>
      <c r="J18" s="14">
        <f>IF(PaymentSchedule[[#This Row],[PMT NO]]&lt;&gt;"",IF(PaymentSchedule[[#This Row],[SCHEDULED PAYMENT]]+PaymentSchedule[[#This Row],[EXTRA PAYMENT]]&lt;=PaymentSchedule[[#This Row],[BEGINNING BALANCE]],PaymentSchedule[[#This Row],[BEGINNING BALANCE]]-PaymentSchedule[[#This Row],[PRINCIPAL]],0),"")</f>
        <v>99387.047101309945</v>
      </c>
      <c r="K18" s="14">
        <f>IF(PaymentSchedule[[#This Row],[PMT NO]]&lt;&gt;"",SUM(INDEX(PaymentSchedule[INTEREST],1,1):PaymentSchedule[[#This Row],[INTEREST]]),"")</f>
        <v>3927.2337772874471</v>
      </c>
    </row>
    <row r="19" spans="2:11" x14ac:dyDescent="0.2">
      <c r="B19" s="12">
        <f>IF(LoanIsGood,IF(ROW()-ROW(PaymentSchedule[[#Headers],[PMT NO]])&gt;ScheduledNumberOfPayments,"",ROW()-ROW(PaymentSchedule[[#Headers],[PMT NO]])),"")</f>
        <v>8</v>
      </c>
      <c r="C19" s="13">
        <f>IF(PaymentSchedule[[#This Row],[PMT NO]]&lt;&gt;"",EOMONTH(LoanStartDate,ROW(PaymentSchedule[[#This Row],[PMT NO]])-ROW(PaymentSchedule[[#Headers],[PMT NO]])-2)+DAY(LoanStartDate),"")</f>
        <v>44173</v>
      </c>
      <c r="D19" s="14">
        <f>IF(PaymentSchedule[[#This Row],[PMT NO]]&lt;&gt;"",IF(ROW()-ROW(PaymentSchedule[[#Headers],[BEGINNING BALANCE]])=1,LoanAmount,INDEX(PaymentSchedule[ENDING BALANCE],ROW()-ROW(PaymentSchedule[[#Headers],[BEGINNING BALANCE]])-1)),"")</f>
        <v>99387.047101309945</v>
      </c>
      <c r="E19" s="14">
        <f>IF(PaymentSchedule[[#This Row],[PMT NO]]&lt;&gt;"",ScheduledPayment,"")</f>
        <v>648.59809656821528</v>
      </c>
      <c r="F19" s="25">
        <v>0</v>
      </c>
      <c r="G1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 s="14">
        <f>IF(PaymentSchedule[[#This Row],[PMT NO]]&lt;&gt;"",PaymentSchedule[[#This Row],[TOTAL PAYMENT]]-PaymentSchedule[[#This Row],[INTEREST]],"")</f>
        <v>89.545956623346797</v>
      </c>
      <c r="I19" s="14">
        <f>IF(PaymentSchedule[[#This Row],[PMT NO]]&lt;&gt;"",PaymentSchedule[[#This Row],[BEGINNING BALANCE]]*(InterestRate/PaymentsPerYear),"")</f>
        <v>559.05213994486849</v>
      </c>
      <c r="J19" s="14">
        <f>IF(PaymentSchedule[[#This Row],[PMT NO]]&lt;&gt;"",IF(PaymentSchedule[[#This Row],[SCHEDULED PAYMENT]]+PaymentSchedule[[#This Row],[EXTRA PAYMENT]]&lt;=PaymentSchedule[[#This Row],[BEGINNING BALANCE]],PaymentSchedule[[#This Row],[BEGINNING BALANCE]]-PaymentSchedule[[#This Row],[PRINCIPAL]],0),"")</f>
        <v>99297.501144686597</v>
      </c>
      <c r="K19" s="14">
        <f>IF(PaymentSchedule[[#This Row],[PMT NO]]&lt;&gt;"",SUM(INDEX(PaymentSchedule[INTEREST],1,1):PaymentSchedule[[#This Row],[INTEREST]]),"")</f>
        <v>4486.2859172323151</v>
      </c>
    </row>
    <row r="20" spans="2:11" x14ac:dyDescent="0.2">
      <c r="B20" s="12">
        <f>IF(LoanIsGood,IF(ROW()-ROW(PaymentSchedule[[#Headers],[PMT NO]])&gt;ScheduledNumberOfPayments,"",ROW()-ROW(PaymentSchedule[[#Headers],[PMT NO]])),"")</f>
        <v>9</v>
      </c>
      <c r="C20" s="13">
        <f>IF(PaymentSchedule[[#This Row],[PMT NO]]&lt;&gt;"",EOMONTH(LoanStartDate,ROW(PaymentSchedule[[#This Row],[PMT NO]])-ROW(PaymentSchedule[[#Headers],[PMT NO]])-2)+DAY(LoanStartDate),"")</f>
        <v>44204</v>
      </c>
      <c r="D20" s="14">
        <f>IF(PaymentSchedule[[#This Row],[PMT NO]]&lt;&gt;"",IF(ROW()-ROW(PaymentSchedule[[#Headers],[BEGINNING BALANCE]])=1,LoanAmount,INDEX(PaymentSchedule[ENDING BALANCE],ROW()-ROW(PaymentSchedule[[#Headers],[BEGINNING BALANCE]])-1)),"")</f>
        <v>99297.501144686597</v>
      </c>
      <c r="E20" s="14">
        <f>IF(PaymentSchedule[[#This Row],[PMT NO]]&lt;&gt;"",ScheduledPayment,"")</f>
        <v>648.59809656821528</v>
      </c>
      <c r="F20" s="25">
        <v>0</v>
      </c>
      <c r="G2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 s="14">
        <f>IF(PaymentSchedule[[#This Row],[PMT NO]]&lt;&gt;"",PaymentSchedule[[#This Row],[TOTAL PAYMENT]]-PaymentSchedule[[#This Row],[INTEREST]],"")</f>
        <v>90.049652629353091</v>
      </c>
      <c r="I20" s="14">
        <f>IF(PaymentSchedule[[#This Row],[PMT NO]]&lt;&gt;"",PaymentSchedule[[#This Row],[BEGINNING BALANCE]]*(InterestRate/PaymentsPerYear),"")</f>
        <v>558.54844393886219</v>
      </c>
      <c r="J20" s="14">
        <f>IF(PaymentSchedule[[#This Row],[PMT NO]]&lt;&gt;"",IF(PaymentSchedule[[#This Row],[SCHEDULED PAYMENT]]+PaymentSchedule[[#This Row],[EXTRA PAYMENT]]&lt;=PaymentSchedule[[#This Row],[BEGINNING BALANCE]],PaymentSchedule[[#This Row],[BEGINNING BALANCE]]-PaymentSchedule[[#This Row],[PRINCIPAL]],0),"")</f>
        <v>99207.45149205724</v>
      </c>
      <c r="K20" s="14">
        <f>IF(PaymentSchedule[[#This Row],[PMT NO]]&lt;&gt;"",SUM(INDEX(PaymentSchedule[INTEREST],1,1):PaymentSchedule[[#This Row],[INTEREST]]),"")</f>
        <v>5044.8343611711771</v>
      </c>
    </row>
    <row r="21" spans="2:11" x14ac:dyDescent="0.2">
      <c r="B21" s="12">
        <f>IF(LoanIsGood,IF(ROW()-ROW(PaymentSchedule[[#Headers],[PMT NO]])&gt;ScheduledNumberOfPayments,"",ROW()-ROW(PaymentSchedule[[#Headers],[PMT NO]])),"")</f>
        <v>10</v>
      </c>
      <c r="C21" s="13">
        <f>IF(PaymentSchedule[[#This Row],[PMT NO]]&lt;&gt;"",EOMONTH(LoanStartDate,ROW(PaymentSchedule[[#This Row],[PMT NO]])-ROW(PaymentSchedule[[#Headers],[PMT NO]])-2)+DAY(LoanStartDate),"")</f>
        <v>44235</v>
      </c>
      <c r="D21" s="14">
        <f>IF(PaymentSchedule[[#This Row],[PMT NO]]&lt;&gt;"",IF(ROW()-ROW(PaymentSchedule[[#Headers],[BEGINNING BALANCE]])=1,LoanAmount,INDEX(PaymentSchedule[ENDING BALANCE],ROW()-ROW(PaymentSchedule[[#Headers],[BEGINNING BALANCE]])-1)),"")</f>
        <v>99207.45149205724</v>
      </c>
      <c r="E21" s="14">
        <f>IF(PaymentSchedule[[#This Row],[PMT NO]]&lt;&gt;"",ScheduledPayment,"")</f>
        <v>648.59809656821528</v>
      </c>
      <c r="F21" s="25">
        <v>0</v>
      </c>
      <c r="G2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 s="14">
        <f>IF(PaymentSchedule[[#This Row],[PMT NO]]&lt;&gt;"",PaymentSchedule[[#This Row],[TOTAL PAYMENT]]-PaymentSchedule[[#This Row],[INTEREST]],"")</f>
        <v>90.556181925393275</v>
      </c>
      <c r="I21" s="14">
        <f>IF(PaymentSchedule[[#This Row],[PMT NO]]&lt;&gt;"",PaymentSchedule[[#This Row],[BEGINNING BALANCE]]*(InterestRate/PaymentsPerYear),"")</f>
        <v>558.04191464282201</v>
      </c>
      <c r="J21" s="14">
        <f>IF(PaymentSchedule[[#This Row],[PMT NO]]&lt;&gt;"",IF(PaymentSchedule[[#This Row],[SCHEDULED PAYMENT]]+PaymentSchedule[[#This Row],[EXTRA PAYMENT]]&lt;=PaymentSchedule[[#This Row],[BEGINNING BALANCE]],PaymentSchedule[[#This Row],[BEGINNING BALANCE]]-PaymentSchedule[[#This Row],[PRINCIPAL]],0),"")</f>
        <v>99116.895310131848</v>
      </c>
      <c r="K21" s="14">
        <f>IF(PaymentSchedule[[#This Row],[PMT NO]]&lt;&gt;"",SUM(INDEX(PaymentSchedule[INTEREST],1,1):PaymentSchedule[[#This Row],[INTEREST]]),"")</f>
        <v>5602.8762758139992</v>
      </c>
    </row>
    <row r="22" spans="2:11" x14ac:dyDescent="0.2">
      <c r="B22" s="12">
        <f>IF(LoanIsGood,IF(ROW()-ROW(PaymentSchedule[[#Headers],[PMT NO]])&gt;ScheduledNumberOfPayments,"",ROW()-ROW(PaymentSchedule[[#Headers],[PMT NO]])),"")</f>
        <v>11</v>
      </c>
      <c r="C22" s="13">
        <f>IF(PaymentSchedule[[#This Row],[PMT NO]]&lt;&gt;"",EOMONTH(LoanStartDate,ROW(PaymentSchedule[[#This Row],[PMT NO]])-ROW(PaymentSchedule[[#Headers],[PMT NO]])-2)+DAY(LoanStartDate),"")</f>
        <v>44263</v>
      </c>
      <c r="D22" s="14">
        <f>IF(PaymentSchedule[[#This Row],[PMT NO]]&lt;&gt;"",IF(ROW()-ROW(PaymentSchedule[[#Headers],[BEGINNING BALANCE]])=1,LoanAmount,INDEX(PaymentSchedule[ENDING BALANCE],ROW()-ROW(PaymentSchedule[[#Headers],[BEGINNING BALANCE]])-1)),"")</f>
        <v>99116.895310131848</v>
      </c>
      <c r="E22" s="14">
        <f>IF(PaymentSchedule[[#This Row],[PMT NO]]&lt;&gt;"",ScheduledPayment,"")</f>
        <v>648.59809656821528</v>
      </c>
      <c r="F22" s="25">
        <v>0</v>
      </c>
      <c r="G2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 s="14">
        <f>IF(PaymentSchedule[[#This Row],[PMT NO]]&lt;&gt;"",PaymentSchedule[[#This Row],[TOTAL PAYMENT]]-PaymentSchedule[[#This Row],[INTEREST]],"")</f>
        <v>91.065560448723545</v>
      </c>
      <c r="I22" s="14">
        <f>IF(PaymentSchedule[[#This Row],[PMT NO]]&lt;&gt;"",PaymentSchedule[[#This Row],[BEGINNING BALANCE]]*(InterestRate/PaymentsPerYear),"")</f>
        <v>557.53253611949174</v>
      </c>
      <c r="J22" s="14">
        <f>IF(PaymentSchedule[[#This Row],[PMT NO]]&lt;&gt;"",IF(PaymentSchedule[[#This Row],[SCHEDULED PAYMENT]]+PaymentSchedule[[#This Row],[EXTRA PAYMENT]]&lt;=PaymentSchedule[[#This Row],[BEGINNING BALANCE]],PaymentSchedule[[#This Row],[BEGINNING BALANCE]]-PaymentSchedule[[#This Row],[PRINCIPAL]],0),"")</f>
        <v>99025.829749683122</v>
      </c>
      <c r="K22" s="14">
        <f>IF(PaymentSchedule[[#This Row],[PMT NO]]&lt;&gt;"",SUM(INDEX(PaymentSchedule[INTEREST],1,1):PaymentSchedule[[#This Row],[INTEREST]]),"")</f>
        <v>6160.4088119334911</v>
      </c>
    </row>
    <row r="23" spans="2:11" x14ac:dyDescent="0.2">
      <c r="B23" s="12">
        <f>IF(LoanIsGood,IF(ROW()-ROW(PaymentSchedule[[#Headers],[PMT NO]])&gt;ScheduledNumberOfPayments,"",ROW()-ROW(PaymentSchedule[[#Headers],[PMT NO]])),"")</f>
        <v>12</v>
      </c>
      <c r="C23" s="13">
        <f>IF(PaymentSchedule[[#This Row],[PMT NO]]&lt;&gt;"",EOMONTH(LoanStartDate,ROW(PaymentSchedule[[#This Row],[PMT NO]])-ROW(PaymentSchedule[[#Headers],[PMT NO]])-2)+DAY(LoanStartDate),"")</f>
        <v>44294</v>
      </c>
      <c r="D23" s="14">
        <f>IF(PaymentSchedule[[#This Row],[PMT NO]]&lt;&gt;"",IF(ROW()-ROW(PaymentSchedule[[#Headers],[BEGINNING BALANCE]])=1,LoanAmount,INDEX(PaymentSchedule[ENDING BALANCE],ROW()-ROW(PaymentSchedule[[#Headers],[BEGINNING BALANCE]])-1)),"")</f>
        <v>99025.829749683122</v>
      </c>
      <c r="E23" s="14">
        <f>IF(PaymentSchedule[[#This Row],[PMT NO]]&lt;&gt;"",ScheduledPayment,"")</f>
        <v>648.59809656821528</v>
      </c>
      <c r="F23" s="25">
        <v>0</v>
      </c>
      <c r="G2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 s="14">
        <f>IF(PaymentSchedule[[#This Row],[PMT NO]]&lt;&gt;"",PaymentSchedule[[#This Row],[TOTAL PAYMENT]]-PaymentSchedule[[#This Row],[INTEREST]],"")</f>
        <v>91.577804226247622</v>
      </c>
      <c r="I23" s="14">
        <f>IF(PaymentSchedule[[#This Row],[PMT NO]]&lt;&gt;"",PaymentSchedule[[#This Row],[BEGINNING BALANCE]]*(InterestRate/PaymentsPerYear),"")</f>
        <v>557.02029234196766</v>
      </c>
      <c r="J23" s="14">
        <f>IF(PaymentSchedule[[#This Row],[PMT NO]]&lt;&gt;"",IF(PaymentSchedule[[#This Row],[SCHEDULED PAYMENT]]+PaymentSchedule[[#This Row],[EXTRA PAYMENT]]&lt;=PaymentSchedule[[#This Row],[BEGINNING BALANCE]],PaymentSchedule[[#This Row],[BEGINNING BALANCE]]-PaymentSchedule[[#This Row],[PRINCIPAL]],0),"")</f>
        <v>98934.251945456868</v>
      </c>
      <c r="K23" s="14">
        <f>IF(PaymentSchedule[[#This Row],[PMT NO]]&lt;&gt;"",SUM(INDEX(PaymentSchedule[INTEREST],1,1):PaymentSchedule[[#This Row],[INTEREST]]),"")</f>
        <v>6717.4291042754585</v>
      </c>
    </row>
    <row r="24" spans="2:11" x14ac:dyDescent="0.2">
      <c r="B24" s="12">
        <f>IF(LoanIsGood,IF(ROW()-ROW(PaymentSchedule[[#Headers],[PMT NO]])&gt;ScheduledNumberOfPayments,"",ROW()-ROW(PaymentSchedule[[#Headers],[PMT NO]])),"")</f>
        <v>13</v>
      </c>
      <c r="C24" s="13">
        <f>IF(PaymentSchedule[[#This Row],[PMT NO]]&lt;&gt;"",EOMONTH(LoanStartDate,ROW(PaymentSchedule[[#This Row],[PMT NO]])-ROW(PaymentSchedule[[#Headers],[PMT NO]])-2)+DAY(LoanStartDate),"")</f>
        <v>44324</v>
      </c>
      <c r="D24" s="14">
        <f>IF(PaymentSchedule[[#This Row],[PMT NO]]&lt;&gt;"",IF(ROW()-ROW(PaymentSchedule[[#Headers],[BEGINNING BALANCE]])=1,LoanAmount,INDEX(PaymentSchedule[ENDING BALANCE],ROW()-ROW(PaymentSchedule[[#Headers],[BEGINNING BALANCE]])-1)),"")</f>
        <v>98934.251945456868</v>
      </c>
      <c r="E24" s="14">
        <f>IF(PaymentSchedule[[#This Row],[PMT NO]]&lt;&gt;"",ScheduledPayment,"")</f>
        <v>648.59809656821528</v>
      </c>
      <c r="F24" s="25">
        <v>0</v>
      </c>
      <c r="G2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 s="14">
        <f>IF(PaymentSchedule[[#This Row],[PMT NO]]&lt;&gt;"",PaymentSchedule[[#This Row],[TOTAL PAYMENT]]-PaymentSchedule[[#This Row],[INTEREST]],"")</f>
        <v>92.09292937502039</v>
      </c>
      <c r="I24" s="14">
        <f>IF(PaymentSchedule[[#This Row],[PMT NO]]&lt;&gt;"",PaymentSchedule[[#This Row],[BEGINNING BALANCE]]*(InterestRate/PaymentsPerYear),"")</f>
        <v>556.50516719319489</v>
      </c>
      <c r="J24" s="14">
        <f>IF(PaymentSchedule[[#This Row],[PMT NO]]&lt;&gt;"",IF(PaymentSchedule[[#This Row],[SCHEDULED PAYMENT]]+PaymentSchedule[[#This Row],[EXTRA PAYMENT]]&lt;=PaymentSchedule[[#This Row],[BEGINNING BALANCE]],PaymentSchedule[[#This Row],[BEGINNING BALANCE]]-PaymentSchedule[[#This Row],[PRINCIPAL]],0),"")</f>
        <v>98842.159016081845</v>
      </c>
      <c r="K24" s="14">
        <f>IF(PaymentSchedule[[#This Row],[PMT NO]]&lt;&gt;"",SUM(INDEX(PaymentSchedule[INTEREST],1,1):PaymentSchedule[[#This Row],[INTEREST]]),"")</f>
        <v>7273.9342714686536</v>
      </c>
    </row>
    <row r="25" spans="2:11" x14ac:dyDescent="0.2">
      <c r="B25" s="12">
        <f>IF(LoanIsGood,IF(ROW()-ROW(PaymentSchedule[[#Headers],[PMT NO]])&gt;ScheduledNumberOfPayments,"",ROW()-ROW(PaymentSchedule[[#Headers],[PMT NO]])),"")</f>
        <v>14</v>
      </c>
      <c r="C25" s="13">
        <f>IF(PaymentSchedule[[#This Row],[PMT NO]]&lt;&gt;"",EOMONTH(LoanStartDate,ROW(PaymentSchedule[[#This Row],[PMT NO]])-ROW(PaymentSchedule[[#Headers],[PMT NO]])-2)+DAY(LoanStartDate),"")</f>
        <v>44355</v>
      </c>
      <c r="D25" s="14">
        <f>IF(PaymentSchedule[[#This Row],[PMT NO]]&lt;&gt;"",IF(ROW()-ROW(PaymentSchedule[[#Headers],[BEGINNING BALANCE]])=1,LoanAmount,INDEX(PaymentSchedule[ENDING BALANCE],ROW()-ROW(PaymentSchedule[[#Headers],[BEGINNING BALANCE]])-1)),"")</f>
        <v>98842.159016081845</v>
      </c>
      <c r="E25" s="14">
        <f>IF(PaymentSchedule[[#This Row],[PMT NO]]&lt;&gt;"",ScheduledPayment,"")</f>
        <v>648.59809656821528</v>
      </c>
      <c r="F25" s="25">
        <v>0</v>
      </c>
      <c r="G2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 s="14">
        <f>IF(PaymentSchedule[[#This Row],[PMT NO]]&lt;&gt;"",PaymentSchedule[[#This Row],[TOTAL PAYMENT]]-PaymentSchedule[[#This Row],[INTEREST]],"")</f>
        <v>92.610952102754823</v>
      </c>
      <c r="I25" s="14">
        <f>IF(PaymentSchedule[[#This Row],[PMT NO]]&lt;&gt;"",PaymentSchedule[[#This Row],[BEGINNING BALANCE]]*(InterestRate/PaymentsPerYear),"")</f>
        <v>555.98714446546046</v>
      </c>
      <c r="J25" s="14">
        <f>IF(PaymentSchedule[[#This Row],[PMT NO]]&lt;&gt;"",IF(PaymentSchedule[[#This Row],[SCHEDULED PAYMENT]]+PaymentSchedule[[#This Row],[EXTRA PAYMENT]]&lt;=PaymentSchedule[[#This Row],[BEGINNING BALANCE]],PaymentSchedule[[#This Row],[BEGINNING BALANCE]]-PaymentSchedule[[#This Row],[PRINCIPAL]],0),"")</f>
        <v>98749.548063979091</v>
      </c>
      <c r="K25" s="14">
        <f>IF(PaymentSchedule[[#This Row],[PMT NO]]&lt;&gt;"",SUM(INDEX(PaymentSchedule[INTEREST],1,1):PaymentSchedule[[#This Row],[INTEREST]]),"")</f>
        <v>7829.9214159341136</v>
      </c>
    </row>
    <row r="26" spans="2:11" x14ac:dyDescent="0.2">
      <c r="B26" s="12">
        <f>IF(LoanIsGood,IF(ROW()-ROW(PaymentSchedule[[#Headers],[PMT NO]])&gt;ScheduledNumberOfPayments,"",ROW()-ROW(PaymentSchedule[[#Headers],[PMT NO]])),"")</f>
        <v>15</v>
      </c>
      <c r="C26" s="13">
        <f>IF(PaymentSchedule[[#This Row],[PMT NO]]&lt;&gt;"",EOMONTH(LoanStartDate,ROW(PaymentSchedule[[#This Row],[PMT NO]])-ROW(PaymentSchedule[[#Headers],[PMT NO]])-2)+DAY(LoanStartDate),"")</f>
        <v>44385</v>
      </c>
      <c r="D26" s="14">
        <f>IF(PaymentSchedule[[#This Row],[PMT NO]]&lt;&gt;"",IF(ROW()-ROW(PaymentSchedule[[#Headers],[BEGINNING BALANCE]])=1,LoanAmount,INDEX(PaymentSchedule[ENDING BALANCE],ROW()-ROW(PaymentSchedule[[#Headers],[BEGINNING BALANCE]])-1)),"")</f>
        <v>98749.548063979091</v>
      </c>
      <c r="E26" s="14">
        <f>IF(PaymentSchedule[[#This Row],[PMT NO]]&lt;&gt;"",ScheduledPayment,"")</f>
        <v>648.59809656821528</v>
      </c>
      <c r="F26" s="25">
        <v>0</v>
      </c>
      <c r="G2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 s="14">
        <f>IF(PaymentSchedule[[#This Row],[PMT NO]]&lt;&gt;"",PaymentSchedule[[#This Row],[TOTAL PAYMENT]]-PaymentSchedule[[#This Row],[INTEREST]],"")</f>
        <v>93.131888708332781</v>
      </c>
      <c r="I26" s="14">
        <f>IF(PaymentSchedule[[#This Row],[PMT NO]]&lt;&gt;"",PaymentSchedule[[#This Row],[BEGINNING BALANCE]]*(InterestRate/PaymentsPerYear),"")</f>
        <v>555.4662078598825</v>
      </c>
      <c r="J26" s="14">
        <f>IF(PaymentSchedule[[#This Row],[PMT NO]]&lt;&gt;"",IF(PaymentSchedule[[#This Row],[SCHEDULED PAYMENT]]+PaymentSchedule[[#This Row],[EXTRA PAYMENT]]&lt;=PaymentSchedule[[#This Row],[BEGINNING BALANCE]],PaymentSchedule[[#This Row],[BEGINNING BALANCE]]-PaymentSchedule[[#This Row],[PRINCIPAL]],0),"")</f>
        <v>98656.416175270759</v>
      </c>
      <c r="K26" s="14">
        <f>IF(PaymentSchedule[[#This Row],[PMT NO]]&lt;&gt;"",SUM(INDEX(PaymentSchedule[INTEREST],1,1):PaymentSchedule[[#This Row],[INTEREST]]),"")</f>
        <v>8385.3876237939967</v>
      </c>
    </row>
    <row r="27" spans="2:11" x14ac:dyDescent="0.2">
      <c r="B27" s="12">
        <f>IF(LoanIsGood,IF(ROW()-ROW(PaymentSchedule[[#Headers],[PMT NO]])&gt;ScheduledNumberOfPayments,"",ROW()-ROW(PaymentSchedule[[#Headers],[PMT NO]])),"")</f>
        <v>16</v>
      </c>
      <c r="C27" s="13">
        <f>IF(PaymentSchedule[[#This Row],[PMT NO]]&lt;&gt;"",EOMONTH(LoanStartDate,ROW(PaymentSchedule[[#This Row],[PMT NO]])-ROW(PaymentSchedule[[#Headers],[PMT NO]])-2)+DAY(LoanStartDate),"")</f>
        <v>44416</v>
      </c>
      <c r="D27" s="14">
        <f>IF(PaymentSchedule[[#This Row],[PMT NO]]&lt;&gt;"",IF(ROW()-ROW(PaymentSchedule[[#Headers],[BEGINNING BALANCE]])=1,LoanAmount,INDEX(PaymentSchedule[ENDING BALANCE],ROW()-ROW(PaymentSchedule[[#Headers],[BEGINNING BALANCE]])-1)),"")</f>
        <v>98656.416175270759</v>
      </c>
      <c r="E27" s="14">
        <f>IF(PaymentSchedule[[#This Row],[PMT NO]]&lt;&gt;"",ScheduledPayment,"")</f>
        <v>648.59809656821528</v>
      </c>
      <c r="F27" s="25">
        <v>0</v>
      </c>
      <c r="G2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 s="14">
        <f>IF(PaymentSchedule[[#This Row],[PMT NO]]&lt;&gt;"",PaymentSchedule[[#This Row],[TOTAL PAYMENT]]-PaymentSchedule[[#This Row],[INTEREST]],"")</f>
        <v>93.65575558231717</v>
      </c>
      <c r="I27" s="14">
        <f>IF(PaymentSchedule[[#This Row],[PMT NO]]&lt;&gt;"",PaymentSchedule[[#This Row],[BEGINNING BALANCE]]*(InterestRate/PaymentsPerYear),"")</f>
        <v>554.94234098589811</v>
      </c>
      <c r="J27" s="14">
        <f>IF(PaymentSchedule[[#This Row],[PMT NO]]&lt;&gt;"",IF(PaymentSchedule[[#This Row],[SCHEDULED PAYMENT]]+PaymentSchedule[[#This Row],[EXTRA PAYMENT]]&lt;=PaymentSchedule[[#This Row],[BEGINNING BALANCE]],PaymentSchedule[[#This Row],[BEGINNING BALANCE]]-PaymentSchedule[[#This Row],[PRINCIPAL]],0),"")</f>
        <v>98562.760419688435</v>
      </c>
      <c r="K27" s="14">
        <f>IF(PaymentSchedule[[#This Row],[PMT NO]]&lt;&gt;"",SUM(INDEX(PaymentSchedule[INTEREST],1,1):PaymentSchedule[[#This Row],[INTEREST]]),"")</f>
        <v>8940.329964779894</v>
      </c>
    </row>
    <row r="28" spans="2:11" x14ac:dyDescent="0.2">
      <c r="B28" s="12">
        <f>IF(LoanIsGood,IF(ROW()-ROW(PaymentSchedule[[#Headers],[PMT NO]])&gt;ScheduledNumberOfPayments,"",ROW()-ROW(PaymentSchedule[[#Headers],[PMT NO]])),"")</f>
        <v>17</v>
      </c>
      <c r="C28" s="13">
        <f>IF(PaymentSchedule[[#This Row],[PMT NO]]&lt;&gt;"",EOMONTH(LoanStartDate,ROW(PaymentSchedule[[#This Row],[PMT NO]])-ROW(PaymentSchedule[[#Headers],[PMT NO]])-2)+DAY(LoanStartDate),"")</f>
        <v>44447</v>
      </c>
      <c r="D28" s="14">
        <f>IF(PaymentSchedule[[#This Row],[PMT NO]]&lt;&gt;"",IF(ROW()-ROW(PaymentSchedule[[#Headers],[BEGINNING BALANCE]])=1,LoanAmount,INDEX(PaymentSchedule[ENDING BALANCE],ROW()-ROW(PaymentSchedule[[#Headers],[BEGINNING BALANCE]])-1)),"")</f>
        <v>98562.760419688435</v>
      </c>
      <c r="E28" s="14">
        <f>IF(PaymentSchedule[[#This Row],[PMT NO]]&lt;&gt;"",ScheduledPayment,"")</f>
        <v>648.59809656821528</v>
      </c>
      <c r="F28" s="25">
        <v>0</v>
      </c>
      <c r="G2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 s="14">
        <f>IF(PaymentSchedule[[#This Row],[PMT NO]]&lt;&gt;"",PaymentSchedule[[#This Row],[TOTAL PAYMENT]]-PaymentSchedule[[#This Row],[INTEREST]],"")</f>
        <v>94.182569207467736</v>
      </c>
      <c r="I28" s="14">
        <f>IF(PaymentSchedule[[#This Row],[PMT NO]]&lt;&gt;"",PaymentSchedule[[#This Row],[BEGINNING BALANCE]]*(InterestRate/PaymentsPerYear),"")</f>
        <v>554.41552736074755</v>
      </c>
      <c r="J28" s="14">
        <f>IF(PaymentSchedule[[#This Row],[PMT NO]]&lt;&gt;"",IF(PaymentSchedule[[#This Row],[SCHEDULED PAYMENT]]+PaymentSchedule[[#This Row],[EXTRA PAYMENT]]&lt;=PaymentSchedule[[#This Row],[BEGINNING BALANCE]],PaymentSchedule[[#This Row],[BEGINNING BALANCE]]-PaymentSchedule[[#This Row],[PRINCIPAL]],0),"")</f>
        <v>98468.577850480971</v>
      </c>
      <c r="K28" s="14">
        <f>IF(PaymentSchedule[[#This Row],[PMT NO]]&lt;&gt;"",SUM(INDEX(PaymentSchedule[INTEREST],1,1):PaymentSchedule[[#This Row],[INTEREST]]),"")</f>
        <v>9494.7454921406425</v>
      </c>
    </row>
    <row r="29" spans="2:11" x14ac:dyDescent="0.2">
      <c r="B29" s="12">
        <f>IF(LoanIsGood,IF(ROW()-ROW(PaymentSchedule[[#Headers],[PMT NO]])&gt;ScheduledNumberOfPayments,"",ROW()-ROW(PaymentSchedule[[#Headers],[PMT NO]])),"")</f>
        <v>18</v>
      </c>
      <c r="C29" s="13">
        <f>IF(PaymentSchedule[[#This Row],[PMT NO]]&lt;&gt;"",EOMONTH(LoanStartDate,ROW(PaymentSchedule[[#This Row],[PMT NO]])-ROW(PaymentSchedule[[#Headers],[PMT NO]])-2)+DAY(LoanStartDate),"")</f>
        <v>44477</v>
      </c>
      <c r="D29" s="14">
        <f>IF(PaymentSchedule[[#This Row],[PMT NO]]&lt;&gt;"",IF(ROW()-ROW(PaymentSchedule[[#Headers],[BEGINNING BALANCE]])=1,LoanAmount,INDEX(PaymentSchedule[ENDING BALANCE],ROW()-ROW(PaymentSchedule[[#Headers],[BEGINNING BALANCE]])-1)),"")</f>
        <v>98468.577850480971</v>
      </c>
      <c r="E29" s="14">
        <f>IF(PaymentSchedule[[#This Row],[PMT NO]]&lt;&gt;"",ScheduledPayment,"")</f>
        <v>648.59809656821528</v>
      </c>
      <c r="F29" s="25">
        <v>0</v>
      </c>
      <c r="G2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 s="14">
        <f>IF(PaymentSchedule[[#This Row],[PMT NO]]&lt;&gt;"",PaymentSchedule[[#This Row],[TOTAL PAYMENT]]-PaymentSchedule[[#This Row],[INTEREST]],"")</f>
        <v>94.71234615925971</v>
      </c>
      <c r="I29" s="14">
        <f>IF(PaymentSchedule[[#This Row],[PMT NO]]&lt;&gt;"",PaymentSchedule[[#This Row],[BEGINNING BALANCE]]*(InterestRate/PaymentsPerYear),"")</f>
        <v>553.88575040895557</v>
      </c>
      <c r="J29" s="14">
        <f>IF(PaymentSchedule[[#This Row],[PMT NO]]&lt;&gt;"",IF(PaymentSchedule[[#This Row],[SCHEDULED PAYMENT]]+PaymentSchedule[[#This Row],[EXTRA PAYMENT]]&lt;=PaymentSchedule[[#This Row],[BEGINNING BALANCE]],PaymentSchedule[[#This Row],[BEGINNING BALANCE]]-PaymentSchedule[[#This Row],[PRINCIPAL]],0),"")</f>
        <v>98373.865504321715</v>
      </c>
      <c r="K29" s="14">
        <f>IF(PaymentSchedule[[#This Row],[PMT NO]]&lt;&gt;"",SUM(INDEX(PaymentSchedule[INTEREST],1,1):PaymentSchedule[[#This Row],[INTEREST]]),"")</f>
        <v>10048.631242549598</v>
      </c>
    </row>
    <row r="30" spans="2:11" x14ac:dyDescent="0.2">
      <c r="B30" s="12">
        <f>IF(LoanIsGood,IF(ROW()-ROW(PaymentSchedule[[#Headers],[PMT NO]])&gt;ScheduledNumberOfPayments,"",ROW()-ROW(PaymentSchedule[[#Headers],[PMT NO]])),"")</f>
        <v>19</v>
      </c>
      <c r="C30" s="13">
        <f>IF(PaymentSchedule[[#This Row],[PMT NO]]&lt;&gt;"",EOMONTH(LoanStartDate,ROW(PaymentSchedule[[#This Row],[PMT NO]])-ROW(PaymentSchedule[[#Headers],[PMT NO]])-2)+DAY(LoanStartDate),"")</f>
        <v>44508</v>
      </c>
      <c r="D30" s="14">
        <f>IF(PaymentSchedule[[#This Row],[PMT NO]]&lt;&gt;"",IF(ROW()-ROW(PaymentSchedule[[#Headers],[BEGINNING BALANCE]])=1,LoanAmount,INDEX(PaymentSchedule[ENDING BALANCE],ROW()-ROW(PaymentSchedule[[#Headers],[BEGINNING BALANCE]])-1)),"")</f>
        <v>98373.865504321715</v>
      </c>
      <c r="E30" s="14">
        <f>IF(PaymentSchedule[[#This Row],[PMT NO]]&lt;&gt;"",ScheduledPayment,"")</f>
        <v>648.59809656821528</v>
      </c>
      <c r="F30" s="25">
        <v>0</v>
      </c>
      <c r="G3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 s="14">
        <f>IF(PaymentSchedule[[#This Row],[PMT NO]]&lt;&gt;"",PaymentSchedule[[#This Row],[TOTAL PAYMENT]]-PaymentSchedule[[#This Row],[INTEREST]],"")</f>
        <v>95.245103106405622</v>
      </c>
      <c r="I30" s="14">
        <f>IF(PaymentSchedule[[#This Row],[PMT NO]]&lt;&gt;"",PaymentSchedule[[#This Row],[BEGINNING BALANCE]]*(InterestRate/PaymentsPerYear),"")</f>
        <v>553.35299346180966</v>
      </c>
      <c r="J30" s="14">
        <f>IF(PaymentSchedule[[#This Row],[PMT NO]]&lt;&gt;"",IF(PaymentSchedule[[#This Row],[SCHEDULED PAYMENT]]+PaymentSchedule[[#This Row],[EXTRA PAYMENT]]&lt;=PaymentSchedule[[#This Row],[BEGINNING BALANCE]],PaymentSchedule[[#This Row],[BEGINNING BALANCE]]-PaymentSchedule[[#This Row],[PRINCIPAL]],0),"")</f>
        <v>98278.620401215303</v>
      </c>
      <c r="K30" s="14">
        <f>IF(PaymentSchedule[[#This Row],[PMT NO]]&lt;&gt;"",SUM(INDEX(PaymentSchedule[INTEREST],1,1):PaymentSchedule[[#This Row],[INTEREST]]),"")</f>
        <v>10601.984236011407</v>
      </c>
    </row>
    <row r="31" spans="2:11" x14ac:dyDescent="0.2">
      <c r="B31" s="12">
        <f>IF(LoanIsGood,IF(ROW()-ROW(PaymentSchedule[[#Headers],[PMT NO]])&gt;ScheduledNumberOfPayments,"",ROW()-ROW(PaymentSchedule[[#Headers],[PMT NO]])),"")</f>
        <v>20</v>
      </c>
      <c r="C31" s="13">
        <f>IF(PaymentSchedule[[#This Row],[PMT NO]]&lt;&gt;"",EOMONTH(LoanStartDate,ROW(PaymentSchedule[[#This Row],[PMT NO]])-ROW(PaymentSchedule[[#Headers],[PMT NO]])-2)+DAY(LoanStartDate),"")</f>
        <v>44538</v>
      </c>
      <c r="D31" s="14">
        <f>IF(PaymentSchedule[[#This Row],[PMT NO]]&lt;&gt;"",IF(ROW()-ROW(PaymentSchedule[[#Headers],[BEGINNING BALANCE]])=1,LoanAmount,INDEX(PaymentSchedule[ENDING BALANCE],ROW()-ROW(PaymentSchedule[[#Headers],[BEGINNING BALANCE]])-1)),"")</f>
        <v>98278.620401215303</v>
      </c>
      <c r="E31" s="14">
        <f>IF(PaymentSchedule[[#This Row],[PMT NO]]&lt;&gt;"",ScheduledPayment,"")</f>
        <v>648.59809656821528</v>
      </c>
      <c r="F31" s="25">
        <v>0</v>
      </c>
      <c r="G3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 s="14">
        <f>IF(PaymentSchedule[[#This Row],[PMT NO]]&lt;&gt;"",PaymentSchedule[[#This Row],[TOTAL PAYMENT]]-PaymentSchedule[[#This Row],[INTEREST]],"")</f>
        <v>95.780856811379181</v>
      </c>
      <c r="I31" s="14">
        <f>IF(PaymentSchedule[[#This Row],[PMT NO]]&lt;&gt;"",PaymentSchedule[[#This Row],[BEGINNING BALANCE]]*(InterestRate/PaymentsPerYear),"")</f>
        <v>552.8172397568361</v>
      </c>
      <c r="J31" s="14">
        <f>IF(PaymentSchedule[[#This Row],[PMT NO]]&lt;&gt;"",IF(PaymentSchedule[[#This Row],[SCHEDULED PAYMENT]]+PaymentSchedule[[#This Row],[EXTRA PAYMENT]]&lt;=PaymentSchedule[[#This Row],[BEGINNING BALANCE]],PaymentSchedule[[#This Row],[BEGINNING BALANCE]]-PaymentSchedule[[#This Row],[PRINCIPAL]],0),"")</f>
        <v>98182.83954440392</v>
      </c>
      <c r="K31" s="14">
        <f>IF(PaymentSchedule[[#This Row],[PMT NO]]&lt;&gt;"",SUM(INDEX(PaymentSchedule[INTEREST],1,1):PaymentSchedule[[#This Row],[INTEREST]]),"")</f>
        <v>11154.801475768243</v>
      </c>
    </row>
    <row r="32" spans="2:11" x14ac:dyDescent="0.2">
      <c r="B32" s="12">
        <f>IF(LoanIsGood,IF(ROW()-ROW(PaymentSchedule[[#Headers],[PMT NO]])&gt;ScheduledNumberOfPayments,"",ROW()-ROW(PaymentSchedule[[#Headers],[PMT NO]])),"")</f>
        <v>21</v>
      </c>
      <c r="C32" s="13">
        <f>IF(PaymentSchedule[[#This Row],[PMT NO]]&lt;&gt;"",EOMONTH(LoanStartDate,ROW(PaymentSchedule[[#This Row],[PMT NO]])-ROW(PaymentSchedule[[#Headers],[PMT NO]])-2)+DAY(LoanStartDate),"")</f>
        <v>44569</v>
      </c>
      <c r="D32" s="14">
        <f>IF(PaymentSchedule[[#This Row],[PMT NO]]&lt;&gt;"",IF(ROW()-ROW(PaymentSchedule[[#Headers],[BEGINNING BALANCE]])=1,LoanAmount,INDEX(PaymentSchedule[ENDING BALANCE],ROW()-ROW(PaymentSchedule[[#Headers],[BEGINNING BALANCE]])-1)),"")</f>
        <v>98182.83954440392</v>
      </c>
      <c r="E32" s="14">
        <f>IF(PaymentSchedule[[#This Row],[PMT NO]]&lt;&gt;"",ScheduledPayment,"")</f>
        <v>648.59809656821528</v>
      </c>
      <c r="F32" s="25">
        <v>0</v>
      </c>
      <c r="G3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 s="14">
        <f>IF(PaymentSchedule[[#This Row],[PMT NO]]&lt;&gt;"",PaymentSchedule[[#This Row],[TOTAL PAYMENT]]-PaymentSchedule[[#This Row],[INTEREST]],"")</f>
        <v>96.319624130943225</v>
      </c>
      <c r="I32" s="14">
        <f>IF(PaymentSchedule[[#This Row],[PMT NO]]&lt;&gt;"",PaymentSchedule[[#This Row],[BEGINNING BALANCE]]*(InterestRate/PaymentsPerYear),"")</f>
        <v>552.27847243727206</v>
      </c>
      <c r="J32" s="14">
        <f>IF(PaymentSchedule[[#This Row],[PMT NO]]&lt;&gt;"",IF(PaymentSchedule[[#This Row],[SCHEDULED PAYMENT]]+PaymentSchedule[[#This Row],[EXTRA PAYMENT]]&lt;=PaymentSchedule[[#This Row],[BEGINNING BALANCE]],PaymentSchedule[[#This Row],[BEGINNING BALANCE]]-PaymentSchedule[[#This Row],[PRINCIPAL]],0),"")</f>
        <v>98086.519920272971</v>
      </c>
      <c r="K32" s="14">
        <f>IF(PaymentSchedule[[#This Row],[PMT NO]]&lt;&gt;"",SUM(INDEX(PaymentSchedule[INTEREST],1,1):PaymentSchedule[[#This Row],[INTEREST]]),"")</f>
        <v>11707.079948205515</v>
      </c>
    </row>
    <row r="33" spans="2:11" x14ac:dyDescent="0.2">
      <c r="B33" s="12">
        <f>IF(LoanIsGood,IF(ROW()-ROW(PaymentSchedule[[#Headers],[PMT NO]])&gt;ScheduledNumberOfPayments,"",ROW()-ROW(PaymentSchedule[[#Headers],[PMT NO]])),"")</f>
        <v>22</v>
      </c>
      <c r="C33" s="13">
        <f>IF(PaymentSchedule[[#This Row],[PMT NO]]&lt;&gt;"",EOMONTH(LoanStartDate,ROW(PaymentSchedule[[#This Row],[PMT NO]])-ROW(PaymentSchedule[[#Headers],[PMT NO]])-2)+DAY(LoanStartDate),"")</f>
        <v>44600</v>
      </c>
      <c r="D33" s="14">
        <f>IF(PaymentSchedule[[#This Row],[PMT NO]]&lt;&gt;"",IF(ROW()-ROW(PaymentSchedule[[#Headers],[BEGINNING BALANCE]])=1,LoanAmount,INDEX(PaymentSchedule[ENDING BALANCE],ROW()-ROW(PaymentSchedule[[#Headers],[BEGINNING BALANCE]])-1)),"")</f>
        <v>98086.519920272971</v>
      </c>
      <c r="E33" s="14">
        <f>IF(PaymentSchedule[[#This Row],[PMT NO]]&lt;&gt;"",ScheduledPayment,"")</f>
        <v>648.59809656821528</v>
      </c>
      <c r="F33" s="25">
        <v>0</v>
      </c>
      <c r="G3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 s="14">
        <f>IF(PaymentSchedule[[#This Row],[PMT NO]]&lt;&gt;"",PaymentSchedule[[#This Row],[TOTAL PAYMENT]]-PaymentSchedule[[#This Row],[INTEREST]],"")</f>
        <v>96.861422016679739</v>
      </c>
      <c r="I33" s="14">
        <f>IF(PaymentSchedule[[#This Row],[PMT NO]]&lt;&gt;"",PaymentSchedule[[#This Row],[BEGINNING BALANCE]]*(InterestRate/PaymentsPerYear),"")</f>
        <v>551.73667455153554</v>
      </c>
      <c r="J33" s="14">
        <f>IF(PaymentSchedule[[#This Row],[PMT NO]]&lt;&gt;"",IF(PaymentSchedule[[#This Row],[SCHEDULED PAYMENT]]+PaymentSchedule[[#This Row],[EXTRA PAYMENT]]&lt;=PaymentSchedule[[#This Row],[BEGINNING BALANCE]],PaymentSchedule[[#This Row],[BEGINNING BALANCE]]-PaymentSchedule[[#This Row],[PRINCIPAL]],0),"")</f>
        <v>97989.658498256293</v>
      </c>
      <c r="K33" s="14">
        <f>IF(PaymentSchedule[[#This Row],[PMT NO]]&lt;&gt;"",SUM(INDEX(PaymentSchedule[INTEREST],1,1):PaymentSchedule[[#This Row],[INTEREST]]),"")</f>
        <v>12258.816622757051</v>
      </c>
    </row>
    <row r="34" spans="2:11" x14ac:dyDescent="0.2">
      <c r="B34" s="12">
        <f>IF(LoanIsGood,IF(ROW()-ROW(PaymentSchedule[[#Headers],[PMT NO]])&gt;ScheduledNumberOfPayments,"",ROW()-ROW(PaymentSchedule[[#Headers],[PMT NO]])),"")</f>
        <v>23</v>
      </c>
      <c r="C34" s="13">
        <f>IF(PaymentSchedule[[#This Row],[PMT NO]]&lt;&gt;"",EOMONTH(LoanStartDate,ROW(PaymentSchedule[[#This Row],[PMT NO]])-ROW(PaymentSchedule[[#Headers],[PMT NO]])-2)+DAY(LoanStartDate),"")</f>
        <v>44628</v>
      </c>
      <c r="D34" s="14">
        <f>IF(PaymentSchedule[[#This Row],[PMT NO]]&lt;&gt;"",IF(ROW()-ROW(PaymentSchedule[[#Headers],[BEGINNING BALANCE]])=1,LoanAmount,INDEX(PaymentSchedule[ENDING BALANCE],ROW()-ROW(PaymentSchedule[[#Headers],[BEGINNING BALANCE]])-1)),"")</f>
        <v>97989.658498256293</v>
      </c>
      <c r="E34" s="14">
        <f>IF(PaymentSchedule[[#This Row],[PMT NO]]&lt;&gt;"",ScheduledPayment,"")</f>
        <v>648.59809656821528</v>
      </c>
      <c r="F34" s="25">
        <v>0</v>
      </c>
      <c r="G3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 s="14">
        <f>IF(PaymentSchedule[[#This Row],[PMT NO]]&lt;&gt;"",PaymentSchedule[[#This Row],[TOTAL PAYMENT]]-PaymentSchedule[[#This Row],[INTEREST]],"")</f>
        <v>97.406267515523609</v>
      </c>
      <c r="I34" s="14">
        <f>IF(PaymentSchedule[[#This Row],[PMT NO]]&lt;&gt;"",PaymentSchedule[[#This Row],[BEGINNING BALANCE]]*(InterestRate/PaymentsPerYear),"")</f>
        <v>551.19182905269167</v>
      </c>
      <c r="J34" s="14">
        <f>IF(PaymentSchedule[[#This Row],[PMT NO]]&lt;&gt;"",IF(PaymentSchedule[[#This Row],[SCHEDULED PAYMENT]]+PaymentSchedule[[#This Row],[EXTRA PAYMENT]]&lt;=PaymentSchedule[[#This Row],[BEGINNING BALANCE]],PaymentSchedule[[#This Row],[BEGINNING BALANCE]]-PaymentSchedule[[#This Row],[PRINCIPAL]],0),"")</f>
        <v>97892.252230740763</v>
      </c>
      <c r="K34" s="14">
        <f>IF(PaymentSchedule[[#This Row],[PMT NO]]&lt;&gt;"",SUM(INDEX(PaymentSchedule[INTEREST],1,1):PaymentSchedule[[#This Row],[INTEREST]]),"")</f>
        <v>12810.008451809743</v>
      </c>
    </row>
    <row r="35" spans="2:11" x14ac:dyDescent="0.2">
      <c r="B35" s="12">
        <f>IF(LoanIsGood,IF(ROW()-ROW(PaymentSchedule[[#Headers],[PMT NO]])&gt;ScheduledNumberOfPayments,"",ROW()-ROW(PaymentSchedule[[#Headers],[PMT NO]])),"")</f>
        <v>24</v>
      </c>
      <c r="C35" s="13">
        <f>IF(PaymentSchedule[[#This Row],[PMT NO]]&lt;&gt;"",EOMONTH(LoanStartDate,ROW(PaymentSchedule[[#This Row],[PMT NO]])-ROW(PaymentSchedule[[#Headers],[PMT NO]])-2)+DAY(LoanStartDate),"")</f>
        <v>44659</v>
      </c>
      <c r="D35" s="14">
        <f>IF(PaymentSchedule[[#This Row],[PMT NO]]&lt;&gt;"",IF(ROW()-ROW(PaymentSchedule[[#Headers],[BEGINNING BALANCE]])=1,LoanAmount,INDEX(PaymentSchedule[ENDING BALANCE],ROW()-ROW(PaymentSchedule[[#Headers],[BEGINNING BALANCE]])-1)),"")</f>
        <v>97892.252230740763</v>
      </c>
      <c r="E35" s="14">
        <f>IF(PaymentSchedule[[#This Row],[PMT NO]]&lt;&gt;"",ScheduledPayment,"")</f>
        <v>648.59809656821528</v>
      </c>
      <c r="F35" s="25">
        <v>0</v>
      </c>
      <c r="G3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 s="14">
        <f>IF(PaymentSchedule[[#This Row],[PMT NO]]&lt;&gt;"",PaymentSchedule[[#This Row],[TOTAL PAYMENT]]-PaymentSchedule[[#This Row],[INTEREST]],"")</f>
        <v>97.954177770298429</v>
      </c>
      <c r="I35" s="14">
        <f>IF(PaymentSchedule[[#This Row],[PMT NO]]&lt;&gt;"",PaymentSchedule[[#This Row],[BEGINNING BALANCE]]*(InterestRate/PaymentsPerYear),"")</f>
        <v>550.64391879791685</v>
      </c>
      <c r="J35" s="14">
        <f>IF(PaymentSchedule[[#This Row],[PMT NO]]&lt;&gt;"",IF(PaymentSchedule[[#This Row],[SCHEDULED PAYMENT]]+PaymentSchedule[[#This Row],[EXTRA PAYMENT]]&lt;=PaymentSchedule[[#This Row],[BEGINNING BALANCE]],PaymentSchedule[[#This Row],[BEGINNING BALANCE]]-PaymentSchedule[[#This Row],[PRINCIPAL]],0),"")</f>
        <v>97794.298052970466</v>
      </c>
      <c r="K35" s="14">
        <f>IF(PaymentSchedule[[#This Row],[PMT NO]]&lt;&gt;"",SUM(INDEX(PaymentSchedule[INTEREST],1,1):PaymentSchedule[[#This Row],[INTEREST]]),"")</f>
        <v>13360.65237060766</v>
      </c>
    </row>
    <row r="36" spans="2:11" x14ac:dyDescent="0.2">
      <c r="B36" s="12">
        <f>IF(LoanIsGood,IF(ROW()-ROW(PaymentSchedule[[#Headers],[PMT NO]])&gt;ScheduledNumberOfPayments,"",ROW()-ROW(PaymentSchedule[[#Headers],[PMT NO]])),"")</f>
        <v>25</v>
      </c>
      <c r="C36" s="13">
        <f>IF(PaymentSchedule[[#This Row],[PMT NO]]&lt;&gt;"",EOMONTH(LoanStartDate,ROW(PaymentSchedule[[#This Row],[PMT NO]])-ROW(PaymentSchedule[[#Headers],[PMT NO]])-2)+DAY(LoanStartDate),"")</f>
        <v>44689</v>
      </c>
      <c r="D36" s="14">
        <f>IF(PaymentSchedule[[#This Row],[PMT NO]]&lt;&gt;"",IF(ROW()-ROW(PaymentSchedule[[#Headers],[BEGINNING BALANCE]])=1,LoanAmount,INDEX(PaymentSchedule[ENDING BALANCE],ROW()-ROW(PaymentSchedule[[#Headers],[BEGINNING BALANCE]])-1)),"")</f>
        <v>97794.298052970466</v>
      </c>
      <c r="E36" s="14">
        <f>IF(PaymentSchedule[[#This Row],[PMT NO]]&lt;&gt;"",ScheduledPayment,"")</f>
        <v>648.59809656821528</v>
      </c>
      <c r="F36" s="25">
        <v>0</v>
      </c>
      <c r="G3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 s="14">
        <f>IF(PaymentSchedule[[#This Row],[PMT NO]]&lt;&gt;"",PaymentSchedule[[#This Row],[TOTAL PAYMENT]]-PaymentSchedule[[#This Row],[INTEREST]],"")</f>
        <v>98.505170020256401</v>
      </c>
      <c r="I36" s="14">
        <f>IF(PaymentSchedule[[#This Row],[PMT NO]]&lt;&gt;"",PaymentSchedule[[#This Row],[BEGINNING BALANCE]]*(InterestRate/PaymentsPerYear),"")</f>
        <v>550.09292654795888</v>
      </c>
      <c r="J36" s="14">
        <f>IF(PaymentSchedule[[#This Row],[PMT NO]]&lt;&gt;"",IF(PaymentSchedule[[#This Row],[SCHEDULED PAYMENT]]+PaymentSchedule[[#This Row],[EXTRA PAYMENT]]&lt;=PaymentSchedule[[#This Row],[BEGINNING BALANCE]],PaymentSchedule[[#This Row],[BEGINNING BALANCE]]-PaymentSchedule[[#This Row],[PRINCIPAL]],0),"")</f>
        <v>97695.792882950205</v>
      </c>
      <c r="K36" s="14">
        <f>IF(PaymentSchedule[[#This Row],[PMT NO]]&lt;&gt;"",SUM(INDEX(PaymentSchedule[INTEREST],1,1):PaymentSchedule[[#This Row],[INTEREST]]),"")</f>
        <v>13910.745297155619</v>
      </c>
    </row>
    <row r="37" spans="2:11" x14ac:dyDescent="0.2">
      <c r="B37" s="12">
        <f>IF(LoanIsGood,IF(ROW()-ROW(PaymentSchedule[[#Headers],[PMT NO]])&gt;ScheduledNumberOfPayments,"",ROW()-ROW(PaymentSchedule[[#Headers],[PMT NO]])),"")</f>
        <v>26</v>
      </c>
      <c r="C37" s="13">
        <f>IF(PaymentSchedule[[#This Row],[PMT NO]]&lt;&gt;"",EOMONTH(LoanStartDate,ROW(PaymentSchedule[[#This Row],[PMT NO]])-ROW(PaymentSchedule[[#Headers],[PMT NO]])-2)+DAY(LoanStartDate),"")</f>
        <v>44720</v>
      </c>
      <c r="D37" s="14">
        <f>IF(PaymentSchedule[[#This Row],[PMT NO]]&lt;&gt;"",IF(ROW()-ROW(PaymentSchedule[[#Headers],[BEGINNING BALANCE]])=1,LoanAmount,INDEX(PaymentSchedule[ENDING BALANCE],ROW()-ROW(PaymentSchedule[[#Headers],[BEGINNING BALANCE]])-1)),"")</f>
        <v>97695.792882950205</v>
      </c>
      <c r="E37" s="14">
        <f>IF(PaymentSchedule[[#This Row],[PMT NO]]&lt;&gt;"",ScheduledPayment,"")</f>
        <v>648.59809656821528</v>
      </c>
      <c r="F37" s="25">
        <v>0</v>
      </c>
      <c r="G3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7" s="14">
        <f>IF(PaymentSchedule[[#This Row],[PMT NO]]&lt;&gt;"",PaymentSchedule[[#This Row],[TOTAL PAYMENT]]-PaymentSchedule[[#This Row],[INTEREST]],"")</f>
        <v>99.059261601620278</v>
      </c>
      <c r="I37" s="14">
        <f>IF(PaymentSchedule[[#This Row],[PMT NO]]&lt;&gt;"",PaymentSchedule[[#This Row],[BEGINNING BALANCE]]*(InterestRate/PaymentsPerYear),"")</f>
        <v>549.538834966595</v>
      </c>
      <c r="J37" s="14">
        <f>IF(PaymentSchedule[[#This Row],[PMT NO]]&lt;&gt;"",IF(PaymentSchedule[[#This Row],[SCHEDULED PAYMENT]]+PaymentSchedule[[#This Row],[EXTRA PAYMENT]]&lt;=PaymentSchedule[[#This Row],[BEGINNING BALANCE]],PaymentSchedule[[#This Row],[BEGINNING BALANCE]]-PaymentSchedule[[#This Row],[PRINCIPAL]],0),"")</f>
        <v>97596.733621348583</v>
      </c>
      <c r="K37" s="14">
        <f>IF(PaymentSchedule[[#This Row],[PMT NO]]&lt;&gt;"",SUM(INDEX(PaymentSchedule[INTEREST],1,1):PaymentSchedule[[#This Row],[INTEREST]]),"")</f>
        <v>14460.284132122215</v>
      </c>
    </row>
    <row r="38" spans="2:11" x14ac:dyDescent="0.2">
      <c r="B38" s="12">
        <f>IF(LoanIsGood,IF(ROW()-ROW(PaymentSchedule[[#Headers],[PMT NO]])&gt;ScheduledNumberOfPayments,"",ROW()-ROW(PaymentSchedule[[#Headers],[PMT NO]])),"")</f>
        <v>27</v>
      </c>
      <c r="C38" s="13">
        <f>IF(PaymentSchedule[[#This Row],[PMT NO]]&lt;&gt;"",EOMONTH(LoanStartDate,ROW(PaymentSchedule[[#This Row],[PMT NO]])-ROW(PaymentSchedule[[#Headers],[PMT NO]])-2)+DAY(LoanStartDate),"")</f>
        <v>44750</v>
      </c>
      <c r="D38" s="14">
        <f>IF(PaymentSchedule[[#This Row],[PMT NO]]&lt;&gt;"",IF(ROW()-ROW(PaymentSchedule[[#Headers],[BEGINNING BALANCE]])=1,LoanAmount,INDEX(PaymentSchedule[ENDING BALANCE],ROW()-ROW(PaymentSchedule[[#Headers],[BEGINNING BALANCE]])-1)),"")</f>
        <v>97596.733621348583</v>
      </c>
      <c r="E38" s="14">
        <f>IF(PaymentSchedule[[#This Row],[PMT NO]]&lt;&gt;"",ScheduledPayment,"")</f>
        <v>648.59809656821528</v>
      </c>
      <c r="F38" s="25">
        <v>0</v>
      </c>
      <c r="G3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8" s="14">
        <f>IF(PaymentSchedule[[#This Row],[PMT NO]]&lt;&gt;"",PaymentSchedule[[#This Row],[TOTAL PAYMENT]]-PaymentSchedule[[#This Row],[INTEREST]],"")</f>
        <v>99.616469948129406</v>
      </c>
      <c r="I38" s="14">
        <f>IF(PaymentSchedule[[#This Row],[PMT NO]]&lt;&gt;"",PaymentSchedule[[#This Row],[BEGINNING BALANCE]]*(InterestRate/PaymentsPerYear),"")</f>
        <v>548.98162662008588</v>
      </c>
      <c r="J38" s="14">
        <f>IF(PaymentSchedule[[#This Row],[PMT NO]]&lt;&gt;"",IF(PaymentSchedule[[#This Row],[SCHEDULED PAYMENT]]+PaymentSchedule[[#This Row],[EXTRA PAYMENT]]&lt;=PaymentSchedule[[#This Row],[BEGINNING BALANCE]],PaymentSchedule[[#This Row],[BEGINNING BALANCE]]-PaymentSchedule[[#This Row],[PRINCIPAL]],0),"")</f>
        <v>97497.117151400453</v>
      </c>
      <c r="K38" s="14">
        <f>IF(PaymentSchedule[[#This Row],[PMT NO]]&lt;&gt;"",SUM(INDEX(PaymentSchedule[INTEREST],1,1):PaymentSchedule[[#This Row],[INTEREST]]),"")</f>
        <v>15009.2657587423</v>
      </c>
    </row>
    <row r="39" spans="2:11" x14ac:dyDescent="0.2">
      <c r="B39" s="12">
        <f>IF(LoanIsGood,IF(ROW()-ROW(PaymentSchedule[[#Headers],[PMT NO]])&gt;ScheduledNumberOfPayments,"",ROW()-ROW(PaymentSchedule[[#Headers],[PMT NO]])),"")</f>
        <v>28</v>
      </c>
      <c r="C39" s="13">
        <f>IF(PaymentSchedule[[#This Row],[PMT NO]]&lt;&gt;"",EOMONTH(LoanStartDate,ROW(PaymentSchedule[[#This Row],[PMT NO]])-ROW(PaymentSchedule[[#Headers],[PMT NO]])-2)+DAY(LoanStartDate),"")</f>
        <v>44781</v>
      </c>
      <c r="D39" s="14">
        <f>IF(PaymentSchedule[[#This Row],[PMT NO]]&lt;&gt;"",IF(ROW()-ROW(PaymentSchedule[[#Headers],[BEGINNING BALANCE]])=1,LoanAmount,INDEX(PaymentSchedule[ENDING BALANCE],ROW()-ROW(PaymentSchedule[[#Headers],[BEGINNING BALANCE]])-1)),"")</f>
        <v>97497.117151400453</v>
      </c>
      <c r="E39" s="14">
        <f>IF(PaymentSchedule[[#This Row],[PMT NO]]&lt;&gt;"",ScheduledPayment,"")</f>
        <v>648.59809656821528</v>
      </c>
      <c r="F39" s="25">
        <v>0</v>
      </c>
      <c r="G3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9" s="14">
        <f>IF(PaymentSchedule[[#This Row],[PMT NO]]&lt;&gt;"",PaymentSchedule[[#This Row],[TOTAL PAYMENT]]-PaymentSchedule[[#This Row],[INTEREST]],"")</f>
        <v>100.17681259158769</v>
      </c>
      <c r="I39" s="14">
        <f>IF(PaymentSchedule[[#This Row],[PMT NO]]&lt;&gt;"",PaymentSchedule[[#This Row],[BEGINNING BALANCE]]*(InterestRate/PaymentsPerYear),"")</f>
        <v>548.42128397662759</v>
      </c>
      <c r="J39" s="14">
        <f>IF(PaymentSchedule[[#This Row],[PMT NO]]&lt;&gt;"",IF(PaymentSchedule[[#This Row],[SCHEDULED PAYMENT]]+PaymentSchedule[[#This Row],[EXTRA PAYMENT]]&lt;=PaymentSchedule[[#This Row],[BEGINNING BALANCE]],PaymentSchedule[[#This Row],[BEGINNING BALANCE]]-PaymentSchedule[[#This Row],[PRINCIPAL]],0),"")</f>
        <v>97396.940338808869</v>
      </c>
      <c r="K39" s="14">
        <f>IF(PaymentSchedule[[#This Row],[PMT NO]]&lt;&gt;"",SUM(INDEX(PaymentSchedule[INTEREST],1,1):PaymentSchedule[[#This Row],[INTEREST]]),"")</f>
        <v>15557.687042718928</v>
      </c>
    </row>
    <row r="40" spans="2:11" x14ac:dyDescent="0.2">
      <c r="B40" s="12">
        <f>IF(LoanIsGood,IF(ROW()-ROW(PaymentSchedule[[#Headers],[PMT NO]])&gt;ScheduledNumberOfPayments,"",ROW()-ROW(PaymentSchedule[[#Headers],[PMT NO]])),"")</f>
        <v>29</v>
      </c>
      <c r="C40" s="13">
        <f>IF(PaymentSchedule[[#This Row],[PMT NO]]&lt;&gt;"",EOMONTH(LoanStartDate,ROW(PaymentSchedule[[#This Row],[PMT NO]])-ROW(PaymentSchedule[[#Headers],[PMT NO]])-2)+DAY(LoanStartDate),"")</f>
        <v>44812</v>
      </c>
      <c r="D40" s="14">
        <f>IF(PaymentSchedule[[#This Row],[PMT NO]]&lt;&gt;"",IF(ROW()-ROW(PaymentSchedule[[#Headers],[BEGINNING BALANCE]])=1,LoanAmount,INDEX(PaymentSchedule[ENDING BALANCE],ROW()-ROW(PaymentSchedule[[#Headers],[BEGINNING BALANCE]])-1)),"")</f>
        <v>97396.940338808869</v>
      </c>
      <c r="E40" s="14">
        <f>IF(PaymentSchedule[[#This Row],[PMT NO]]&lt;&gt;"",ScheduledPayment,"")</f>
        <v>648.59809656821528</v>
      </c>
      <c r="F40" s="25">
        <v>0</v>
      </c>
      <c r="G4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0" s="14">
        <f>IF(PaymentSchedule[[#This Row],[PMT NO]]&lt;&gt;"",PaymentSchedule[[#This Row],[TOTAL PAYMENT]]-PaymentSchedule[[#This Row],[INTEREST]],"")</f>
        <v>100.74030716241532</v>
      </c>
      <c r="I40" s="14">
        <f>IF(PaymentSchedule[[#This Row],[PMT NO]]&lt;&gt;"",PaymentSchedule[[#This Row],[BEGINNING BALANCE]]*(InterestRate/PaymentsPerYear),"")</f>
        <v>547.85778940579996</v>
      </c>
      <c r="J40" s="14">
        <f>IF(PaymentSchedule[[#This Row],[PMT NO]]&lt;&gt;"",IF(PaymentSchedule[[#This Row],[SCHEDULED PAYMENT]]+PaymentSchedule[[#This Row],[EXTRA PAYMENT]]&lt;=PaymentSchedule[[#This Row],[BEGINNING BALANCE]],PaymentSchedule[[#This Row],[BEGINNING BALANCE]]-PaymentSchedule[[#This Row],[PRINCIPAL]],0),"")</f>
        <v>97296.200031646455</v>
      </c>
      <c r="K40" s="14">
        <f>IF(PaymentSchedule[[#This Row],[PMT NO]]&lt;&gt;"",SUM(INDEX(PaymentSchedule[INTEREST],1,1):PaymentSchedule[[#This Row],[INTEREST]]),"")</f>
        <v>16105.544832124728</v>
      </c>
    </row>
    <row r="41" spans="2:11" x14ac:dyDescent="0.2">
      <c r="B41" s="12">
        <f>IF(LoanIsGood,IF(ROW()-ROW(PaymentSchedule[[#Headers],[PMT NO]])&gt;ScheduledNumberOfPayments,"",ROW()-ROW(PaymentSchedule[[#Headers],[PMT NO]])),"")</f>
        <v>30</v>
      </c>
      <c r="C41" s="13">
        <f>IF(PaymentSchedule[[#This Row],[PMT NO]]&lt;&gt;"",EOMONTH(LoanStartDate,ROW(PaymentSchedule[[#This Row],[PMT NO]])-ROW(PaymentSchedule[[#Headers],[PMT NO]])-2)+DAY(LoanStartDate),"")</f>
        <v>44842</v>
      </c>
      <c r="D41" s="14">
        <f>IF(PaymentSchedule[[#This Row],[PMT NO]]&lt;&gt;"",IF(ROW()-ROW(PaymentSchedule[[#Headers],[BEGINNING BALANCE]])=1,LoanAmount,INDEX(PaymentSchedule[ENDING BALANCE],ROW()-ROW(PaymentSchedule[[#Headers],[BEGINNING BALANCE]])-1)),"")</f>
        <v>97296.200031646455</v>
      </c>
      <c r="E41" s="14">
        <f>IF(PaymentSchedule[[#This Row],[PMT NO]]&lt;&gt;"",ScheduledPayment,"")</f>
        <v>648.59809656821528</v>
      </c>
      <c r="F41" s="25">
        <v>0</v>
      </c>
      <c r="G4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1" s="14">
        <f>IF(PaymentSchedule[[#This Row],[PMT NO]]&lt;&gt;"",PaymentSchedule[[#This Row],[TOTAL PAYMENT]]-PaymentSchedule[[#This Row],[INTEREST]],"")</f>
        <v>101.3069713902039</v>
      </c>
      <c r="I41" s="14">
        <f>IF(PaymentSchedule[[#This Row],[PMT NO]]&lt;&gt;"",PaymentSchedule[[#This Row],[BEGINNING BALANCE]]*(InterestRate/PaymentsPerYear),"")</f>
        <v>547.29112517801138</v>
      </c>
      <c r="J41" s="14">
        <f>IF(PaymentSchedule[[#This Row],[PMT NO]]&lt;&gt;"",IF(PaymentSchedule[[#This Row],[SCHEDULED PAYMENT]]+PaymentSchedule[[#This Row],[EXTRA PAYMENT]]&lt;=PaymentSchedule[[#This Row],[BEGINNING BALANCE]],PaymentSchedule[[#This Row],[BEGINNING BALANCE]]-PaymentSchedule[[#This Row],[PRINCIPAL]],0),"")</f>
        <v>97194.893060256247</v>
      </c>
      <c r="K41" s="14">
        <f>IF(PaymentSchedule[[#This Row],[PMT NO]]&lt;&gt;"",SUM(INDEX(PaymentSchedule[INTEREST],1,1):PaymentSchedule[[#This Row],[INTEREST]]),"")</f>
        <v>16652.835957302737</v>
      </c>
    </row>
    <row r="42" spans="2:11" x14ac:dyDescent="0.2">
      <c r="B42" s="12">
        <f>IF(LoanIsGood,IF(ROW()-ROW(PaymentSchedule[[#Headers],[PMT NO]])&gt;ScheduledNumberOfPayments,"",ROW()-ROW(PaymentSchedule[[#Headers],[PMT NO]])),"")</f>
        <v>31</v>
      </c>
      <c r="C42" s="13">
        <f>IF(PaymentSchedule[[#This Row],[PMT NO]]&lt;&gt;"",EOMONTH(LoanStartDate,ROW(PaymentSchedule[[#This Row],[PMT NO]])-ROW(PaymentSchedule[[#Headers],[PMT NO]])-2)+DAY(LoanStartDate),"")</f>
        <v>44873</v>
      </c>
      <c r="D42" s="14">
        <f>IF(PaymentSchedule[[#This Row],[PMT NO]]&lt;&gt;"",IF(ROW()-ROW(PaymentSchedule[[#Headers],[BEGINNING BALANCE]])=1,LoanAmount,INDEX(PaymentSchedule[ENDING BALANCE],ROW()-ROW(PaymentSchedule[[#Headers],[BEGINNING BALANCE]])-1)),"")</f>
        <v>97194.893060256247</v>
      </c>
      <c r="E42" s="14">
        <f>IF(PaymentSchedule[[#This Row],[PMT NO]]&lt;&gt;"",ScheduledPayment,"")</f>
        <v>648.59809656821528</v>
      </c>
      <c r="F42" s="25">
        <v>0</v>
      </c>
      <c r="G4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2" s="14">
        <f>IF(PaymentSchedule[[#This Row],[PMT NO]]&lt;&gt;"",PaymentSchedule[[#This Row],[TOTAL PAYMENT]]-PaymentSchedule[[#This Row],[INTEREST]],"")</f>
        <v>101.87682310427385</v>
      </c>
      <c r="I42" s="14">
        <f>IF(PaymentSchedule[[#This Row],[PMT NO]]&lt;&gt;"",PaymentSchedule[[#This Row],[BEGINNING BALANCE]]*(InterestRate/PaymentsPerYear),"")</f>
        <v>546.72127346394143</v>
      </c>
      <c r="J42" s="14">
        <f>IF(PaymentSchedule[[#This Row],[PMT NO]]&lt;&gt;"",IF(PaymentSchedule[[#This Row],[SCHEDULED PAYMENT]]+PaymentSchedule[[#This Row],[EXTRA PAYMENT]]&lt;=PaymentSchedule[[#This Row],[BEGINNING BALANCE]],PaymentSchedule[[#This Row],[BEGINNING BALANCE]]-PaymentSchedule[[#This Row],[PRINCIPAL]],0),"")</f>
        <v>97093.016237151969</v>
      </c>
      <c r="K42" s="14">
        <f>IF(PaymentSchedule[[#This Row],[PMT NO]]&lt;&gt;"",SUM(INDEX(PaymentSchedule[INTEREST],1,1):PaymentSchedule[[#This Row],[INTEREST]]),"")</f>
        <v>17199.557230766677</v>
      </c>
    </row>
    <row r="43" spans="2:11" x14ac:dyDescent="0.2">
      <c r="B43" s="12">
        <f>IF(LoanIsGood,IF(ROW()-ROW(PaymentSchedule[[#Headers],[PMT NO]])&gt;ScheduledNumberOfPayments,"",ROW()-ROW(PaymentSchedule[[#Headers],[PMT NO]])),"")</f>
        <v>32</v>
      </c>
      <c r="C43" s="13">
        <f>IF(PaymentSchedule[[#This Row],[PMT NO]]&lt;&gt;"",EOMONTH(LoanStartDate,ROW(PaymentSchedule[[#This Row],[PMT NO]])-ROW(PaymentSchedule[[#Headers],[PMT NO]])-2)+DAY(LoanStartDate),"")</f>
        <v>44903</v>
      </c>
      <c r="D43" s="14">
        <f>IF(PaymentSchedule[[#This Row],[PMT NO]]&lt;&gt;"",IF(ROW()-ROW(PaymentSchedule[[#Headers],[BEGINNING BALANCE]])=1,LoanAmount,INDEX(PaymentSchedule[ENDING BALANCE],ROW()-ROW(PaymentSchedule[[#Headers],[BEGINNING BALANCE]])-1)),"")</f>
        <v>97093.016237151969</v>
      </c>
      <c r="E43" s="14">
        <f>IF(PaymentSchedule[[#This Row],[PMT NO]]&lt;&gt;"",ScheduledPayment,"")</f>
        <v>648.59809656821528</v>
      </c>
      <c r="F43" s="25">
        <v>0</v>
      </c>
      <c r="G4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3" s="14">
        <f>IF(PaymentSchedule[[#This Row],[PMT NO]]&lt;&gt;"",PaymentSchedule[[#This Row],[TOTAL PAYMENT]]-PaymentSchedule[[#This Row],[INTEREST]],"")</f>
        <v>102.44988023423537</v>
      </c>
      <c r="I43" s="14">
        <f>IF(PaymentSchedule[[#This Row],[PMT NO]]&lt;&gt;"",PaymentSchedule[[#This Row],[BEGINNING BALANCE]]*(InterestRate/PaymentsPerYear),"")</f>
        <v>546.14821633397992</v>
      </c>
      <c r="J43" s="14">
        <f>IF(PaymentSchedule[[#This Row],[PMT NO]]&lt;&gt;"",IF(PaymentSchedule[[#This Row],[SCHEDULED PAYMENT]]+PaymentSchedule[[#This Row],[EXTRA PAYMENT]]&lt;=PaymentSchedule[[#This Row],[BEGINNING BALANCE]],PaymentSchedule[[#This Row],[BEGINNING BALANCE]]-PaymentSchedule[[#This Row],[PRINCIPAL]],0),"")</f>
        <v>96990.566356917727</v>
      </c>
      <c r="K43" s="14">
        <f>IF(PaymentSchedule[[#This Row],[PMT NO]]&lt;&gt;"",SUM(INDEX(PaymentSchedule[INTEREST],1,1):PaymentSchedule[[#This Row],[INTEREST]]),"")</f>
        <v>17745.705447100656</v>
      </c>
    </row>
    <row r="44" spans="2:11" x14ac:dyDescent="0.2">
      <c r="B44" s="12">
        <f>IF(LoanIsGood,IF(ROW()-ROW(PaymentSchedule[[#Headers],[PMT NO]])&gt;ScheduledNumberOfPayments,"",ROW()-ROW(PaymentSchedule[[#Headers],[PMT NO]])),"")</f>
        <v>33</v>
      </c>
      <c r="C44" s="13">
        <f>IF(PaymentSchedule[[#This Row],[PMT NO]]&lt;&gt;"",EOMONTH(LoanStartDate,ROW(PaymentSchedule[[#This Row],[PMT NO]])-ROW(PaymentSchedule[[#Headers],[PMT NO]])-2)+DAY(LoanStartDate),"")</f>
        <v>44934</v>
      </c>
      <c r="D44" s="14">
        <f>IF(PaymentSchedule[[#This Row],[PMT NO]]&lt;&gt;"",IF(ROW()-ROW(PaymentSchedule[[#Headers],[BEGINNING BALANCE]])=1,LoanAmount,INDEX(PaymentSchedule[ENDING BALANCE],ROW()-ROW(PaymentSchedule[[#Headers],[BEGINNING BALANCE]])-1)),"")</f>
        <v>96990.566356917727</v>
      </c>
      <c r="E44" s="14">
        <f>IF(PaymentSchedule[[#This Row],[PMT NO]]&lt;&gt;"",ScheduledPayment,"")</f>
        <v>648.59809656821528</v>
      </c>
      <c r="F44" s="25">
        <v>0</v>
      </c>
      <c r="G4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4" s="14">
        <f>IF(PaymentSchedule[[#This Row],[PMT NO]]&lt;&gt;"",PaymentSchedule[[#This Row],[TOTAL PAYMENT]]-PaymentSchedule[[#This Row],[INTEREST]],"")</f>
        <v>103.02616081055305</v>
      </c>
      <c r="I44" s="14">
        <f>IF(PaymentSchedule[[#This Row],[PMT NO]]&lt;&gt;"",PaymentSchedule[[#This Row],[BEGINNING BALANCE]]*(InterestRate/PaymentsPerYear),"")</f>
        <v>545.57193575766223</v>
      </c>
      <c r="J44" s="14">
        <f>IF(PaymentSchedule[[#This Row],[PMT NO]]&lt;&gt;"",IF(PaymentSchedule[[#This Row],[SCHEDULED PAYMENT]]+PaymentSchedule[[#This Row],[EXTRA PAYMENT]]&lt;=PaymentSchedule[[#This Row],[BEGINNING BALANCE]],PaymentSchedule[[#This Row],[BEGINNING BALANCE]]-PaymentSchedule[[#This Row],[PRINCIPAL]],0),"")</f>
        <v>96887.540196107177</v>
      </c>
      <c r="K44" s="14">
        <f>IF(PaymentSchedule[[#This Row],[PMT NO]]&lt;&gt;"",SUM(INDEX(PaymentSchedule[INTEREST],1,1):PaymentSchedule[[#This Row],[INTEREST]]),"")</f>
        <v>18291.277382858319</v>
      </c>
    </row>
    <row r="45" spans="2:11" x14ac:dyDescent="0.2">
      <c r="B45" s="12">
        <f>IF(LoanIsGood,IF(ROW()-ROW(PaymentSchedule[[#Headers],[PMT NO]])&gt;ScheduledNumberOfPayments,"",ROW()-ROW(PaymentSchedule[[#Headers],[PMT NO]])),"")</f>
        <v>34</v>
      </c>
      <c r="C45" s="13">
        <f>IF(PaymentSchedule[[#This Row],[PMT NO]]&lt;&gt;"",EOMONTH(LoanStartDate,ROW(PaymentSchedule[[#This Row],[PMT NO]])-ROW(PaymentSchedule[[#Headers],[PMT NO]])-2)+DAY(LoanStartDate),"")</f>
        <v>44965</v>
      </c>
      <c r="D45" s="14">
        <f>IF(PaymentSchedule[[#This Row],[PMT NO]]&lt;&gt;"",IF(ROW()-ROW(PaymentSchedule[[#Headers],[BEGINNING BALANCE]])=1,LoanAmount,INDEX(PaymentSchedule[ENDING BALANCE],ROW()-ROW(PaymentSchedule[[#Headers],[BEGINNING BALANCE]])-1)),"")</f>
        <v>96887.540196107177</v>
      </c>
      <c r="E45" s="14">
        <f>IF(PaymentSchedule[[#This Row],[PMT NO]]&lt;&gt;"",ScheduledPayment,"")</f>
        <v>648.59809656821528</v>
      </c>
      <c r="F45" s="25">
        <v>0</v>
      </c>
      <c r="G4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5" s="14">
        <f>IF(PaymentSchedule[[#This Row],[PMT NO]]&lt;&gt;"",PaymentSchedule[[#This Row],[TOTAL PAYMENT]]-PaymentSchedule[[#This Row],[INTEREST]],"")</f>
        <v>103.60568296511235</v>
      </c>
      <c r="I45" s="14">
        <f>IF(PaymentSchedule[[#This Row],[PMT NO]]&lt;&gt;"",PaymentSchedule[[#This Row],[BEGINNING BALANCE]]*(InterestRate/PaymentsPerYear),"")</f>
        <v>544.99241360310293</v>
      </c>
      <c r="J45" s="14">
        <f>IF(PaymentSchedule[[#This Row],[PMT NO]]&lt;&gt;"",IF(PaymentSchedule[[#This Row],[SCHEDULED PAYMENT]]+PaymentSchedule[[#This Row],[EXTRA PAYMENT]]&lt;=PaymentSchedule[[#This Row],[BEGINNING BALANCE]],PaymentSchedule[[#This Row],[BEGINNING BALANCE]]-PaymentSchedule[[#This Row],[PRINCIPAL]],0),"")</f>
        <v>96783.934513142071</v>
      </c>
      <c r="K45" s="14">
        <f>IF(PaymentSchedule[[#This Row],[PMT NO]]&lt;&gt;"",SUM(INDEX(PaymentSchedule[INTEREST],1,1):PaymentSchedule[[#This Row],[INTEREST]]),"")</f>
        <v>18836.269796461424</v>
      </c>
    </row>
    <row r="46" spans="2:11" x14ac:dyDescent="0.2">
      <c r="B46" s="12">
        <f>IF(LoanIsGood,IF(ROW()-ROW(PaymentSchedule[[#Headers],[PMT NO]])&gt;ScheduledNumberOfPayments,"",ROW()-ROW(PaymentSchedule[[#Headers],[PMT NO]])),"")</f>
        <v>35</v>
      </c>
      <c r="C46" s="13">
        <f>IF(PaymentSchedule[[#This Row],[PMT NO]]&lt;&gt;"",EOMONTH(LoanStartDate,ROW(PaymentSchedule[[#This Row],[PMT NO]])-ROW(PaymentSchedule[[#Headers],[PMT NO]])-2)+DAY(LoanStartDate),"")</f>
        <v>44993</v>
      </c>
      <c r="D46" s="14">
        <f>IF(PaymentSchedule[[#This Row],[PMT NO]]&lt;&gt;"",IF(ROW()-ROW(PaymentSchedule[[#Headers],[BEGINNING BALANCE]])=1,LoanAmount,INDEX(PaymentSchedule[ENDING BALANCE],ROW()-ROW(PaymentSchedule[[#Headers],[BEGINNING BALANCE]])-1)),"")</f>
        <v>96783.934513142071</v>
      </c>
      <c r="E46" s="14">
        <f>IF(PaymentSchedule[[#This Row],[PMT NO]]&lt;&gt;"",ScheduledPayment,"")</f>
        <v>648.59809656821528</v>
      </c>
      <c r="F46" s="25">
        <v>0</v>
      </c>
      <c r="G4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6" s="14">
        <f>IF(PaymentSchedule[[#This Row],[PMT NO]]&lt;&gt;"",PaymentSchedule[[#This Row],[TOTAL PAYMENT]]-PaymentSchedule[[#This Row],[INTEREST]],"")</f>
        <v>104.18846493179103</v>
      </c>
      <c r="I46" s="14">
        <f>IF(PaymentSchedule[[#This Row],[PMT NO]]&lt;&gt;"",PaymentSchedule[[#This Row],[BEGINNING BALANCE]]*(InterestRate/PaymentsPerYear),"")</f>
        <v>544.40963163642425</v>
      </c>
      <c r="J46" s="14">
        <f>IF(PaymentSchedule[[#This Row],[PMT NO]]&lt;&gt;"",IF(PaymentSchedule[[#This Row],[SCHEDULED PAYMENT]]+PaymentSchedule[[#This Row],[EXTRA PAYMENT]]&lt;=PaymentSchedule[[#This Row],[BEGINNING BALANCE]],PaymentSchedule[[#This Row],[BEGINNING BALANCE]]-PaymentSchedule[[#This Row],[PRINCIPAL]],0),"")</f>
        <v>96679.746048210276</v>
      </c>
      <c r="K46" s="14">
        <f>IF(PaymentSchedule[[#This Row],[PMT NO]]&lt;&gt;"",SUM(INDEX(PaymentSchedule[INTEREST],1,1):PaymentSchedule[[#This Row],[INTEREST]]),"")</f>
        <v>19380.679428097847</v>
      </c>
    </row>
    <row r="47" spans="2:11" x14ac:dyDescent="0.2">
      <c r="B47" s="12">
        <f>IF(LoanIsGood,IF(ROW()-ROW(PaymentSchedule[[#Headers],[PMT NO]])&gt;ScheduledNumberOfPayments,"",ROW()-ROW(PaymentSchedule[[#Headers],[PMT NO]])),"")</f>
        <v>36</v>
      </c>
      <c r="C47" s="13">
        <f>IF(PaymentSchedule[[#This Row],[PMT NO]]&lt;&gt;"",EOMONTH(LoanStartDate,ROW(PaymentSchedule[[#This Row],[PMT NO]])-ROW(PaymentSchedule[[#Headers],[PMT NO]])-2)+DAY(LoanStartDate),"")</f>
        <v>45024</v>
      </c>
      <c r="D47" s="14">
        <f>IF(PaymentSchedule[[#This Row],[PMT NO]]&lt;&gt;"",IF(ROW()-ROW(PaymentSchedule[[#Headers],[BEGINNING BALANCE]])=1,LoanAmount,INDEX(PaymentSchedule[ENDING BALANCE],ROW()-ROW(PaymentSchedule[[#Headers],[BEGINNING BALANCE]])-1)),"")</f>
        <v>96679.746048210276</v>
      </c>
      <c r="E47" s="14">
        <f>IF(PaymentSchedule[[#This Row],[PMT NO]]&lt;&gt;"",ScheduledPayment,"")</f>
        <v>648.59809656821528</v>
      </c>
      <c r="F47" s="25">
        <v>0</v>
      </c>
      <c r="G4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7" s="14">
        <f>IF(PaymentSchedule[[#This Row],[PMT NO]]&lt;&gt;"",PaymentSchedule[[#This Row],[TOTAL PAYMENT]]-PaymentSchedule[[#This Row],[INTEREST]],"")</f>
        <v>104.7745250470324</v>
      </c>
      <c r="I47" s="14">
        <f>IF(PaymentSchedule[[#This Row],[PMT NO]]&lt;&gt;"",PaymentSchedule[[#This Row],[BEGINNING BALANCE]]*(InterestRate/PaymentsPerYear),"")</f>
        <v>543.82357152118288</v>
      </c>
      <c r="J47" s="14">
        <f>IF(PaymentSchedule[[#This Row],[PMT NO]]&lt;&gt;"",IF(PaymentSchedule[[#This Row],[SCHEDULED PAYMENT]]+PaymentSchedule[[#This Row],[EXTRA PAYMENT]]&lt;=PaymentSchedule[[#This Row],[BEGINNING BALANCE]],PaymentSchedule[[#This Row],[BEGINNING BALANCE]]-PaymentSchedule[[#This Row],[PRINCIPAL]],0),"")</f>
        <v>96574.971523163244</v>
      </c>
      <c r="K47" s="14">
        <f>IF(PaymentSchedule[[#This Row],[PMT NO]]&lt;&gt;"",SUM(INDEX(PaymentSchedule[INTEREST],1,1):PaymentSchedule[[#This Row],[INTEREST]]),"")</f>
        <v>19924.502999619028</v>
      </c>
    </row>
    <row r="48" spans="2:11" x14ac:dyDescent="0.2">
      <c r="B48" s="12">
        <f>IF(LoanIsGood,IF(ROW()-ROW(PaymentSchedule[[#Headers],[PMT NO]])&gt;ScheduledNumberOfPayments,"",ROW()-ROW(PaymentSchedule[[#Headers],[PMT NO]])),"")</f>
        <v>37</v>
      </c>
      <c r="C48" s="13">
        <f>IF(PaymentSchedule[[#This Row],[PMT NO]]&lt;&gt;"",EOMONTH(LoanStartDate,ROW(PaymentSchedule[[#This Row],[PMT NO]])-ROW(PaymentSchedule[[#Headers],[PMT NO]])-2)+DAY(LoanStartDate),"")</f>
        <v>45054</v>
      </c>
      <c r="D48" s="14">
        <f>IF(PaymentSchedule[[#This Row],[PMT NO]]&lt;&gt;"",IF(ROW()-ROW(PaymentSchedule[[#Headers],[BEGINNING BALANCE]])=1,LoanAmount,INDEX(PaymentSchedule[ENDING BALANCE],ROW()-ROW(PaymentSchedule[[#Headers],[BEGINNING BALANCE]])-1)),"")</f>
        <v>96574.971523163244</v>
      </c>
      <c r="E48" s="14">
        <f>IF(PaymentSchedule[[#This Row],[PMT NO]]&lt;&gt;"",ScheduledPayment,"")</f>
        <v>648.59809656821528</v>
      </c>
      <c r="F48" s="25">
        <v>0</v>
      </c>
      <c r="G4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8" s="14">
        <f>IF(PaymentSchedule[[#This Row],[PMT NO]]&lt;&gt;"",PaymentSchedule[[#This Row],[TOTAL PAYMENT]]-PaymentSchedule[[#This Row],[INTEREST]],"")</f>
        <v>105.36388175042202</v>
      </c>
      <c r="I48" s="14">
        <f>IF(PaymentSchedule[[#This Row],[PMT NO]]&lt;&gt;"",PaymentSchedule[[#This Row],[BEGINNING BALANCE]]*(InterestRate/PaymentsPerYear),"")</f>
        <v>543.23421481779326</v>
      </c>
      <c r="J48" s="14">
        <f>IF(PaymentSchedule[[#This Row],[PMT NO]]&lt;&gt;"",IF(PaymentSchedule[[#This Row],[SCHEDULED PAYMENT]]+PaymentSchedule[[#This Row],[EXTRA PAYMENT]]&lt;=PaymentSchedule[[#This Row],[BEGINNING BALANCE]],PaymentSchedule[[#This Row],[BEGINNING BALANCE]]-PaymentSchedule[[#This Row],[PRINCIPAL]],0),"")</f>
        <v>96469.607641412818</v>
      </c>
      <c r="K48" s="14">
        <f>IF(PaymentSchedule[[#This Row],[PMT NO]]&lt;&gt;"",SUM(INDEX(PaymentSchedule[INTEREST],1,1):PaymentSchedule[[#This Row],[INTEREST]]),"")</f>
        <v>20467.73721443682</v>
      </c>
    </row>
    <row r="49" spans="2:11" x14ac:dyDescent="0.2">
      <c r="B49" s="12">
        <f>IF(LoanIsGood,IF(ROW()-ROW(PaymentSchedule[[#Headers],[PMT NO]])&gt;ScheduledNumberOfPayments,"",ROW()-ROW(PaymentSchedule[[#Headers],[PMT NO]])),"")</f>
        <v>38</v>
      </c>
      <c r="C49" s="13">
        <f>IF(PaymentSchedule[[#This Row],[PMT NO]]&lt;&gt;"",EOMONTH(LoanStartDate,ROW(PaymentSchedule[[#This Row],[PMT NO]])-ROW(PaymentSchedule[[#Headers],[PMT NO]])-2)+DAY(LoanStartDate),"")</f>
        <v>45085</v>
      </c>
      <c r="D49" s="14">
        <f>IF(PaymentSchedule[[#This Row],[PMT NO]]&lt;&gt;"",IF(ROW()-ROW(PaymentSchedule[[#Headers],[BEGINNING BALANCE]])=1,LoanAmount,INDEX(PaymentSchedule[ENDING BALANCE],ROW()-ROW(PaymentSchedule[[#Headers],[BEGINNING BALANCE]])-1)),"")</f>
        <v>96469.607641412818</v>
      </c>
      <c r="E49" s="14">
        <f>IF(PaymentSchedule[[#This Row],[PMT NO]]&lt;&gt;"",ScheduledPayment,"")</f>
        <v>648.59809656821528</v>
      </c>
      <c r="F49" s="25">
        <v>0</v>
      </c>
      <c r="G4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49" s="14">
        <f>IF(PaymentSchedule[[#This Row],[PMT NO]]&lt;&gt;"",PaymentSchedule[[#This Row],[TOTAL PAYMENT]]-PaymentSchedule[[#This Row],[INTEREST]],"")</f>
        <v>105.95655358526813</v>
      </c>
      <c r="I49" s="14">
        <f>IF(PaymentSchedule[[#This Row],[PMT NO]]&lt;&gt;"",PaymentSchedule[[#This Row],[BEGINNING BALANCE]]*(InterestRate/PaymentsPerYear),"")</f>
        <v>542.64154298294716</v>
      </c>
      <c r="J49" s="14">
        <f>IF(PaymentSchedule[[#This Row],[PMT NO]]&lt;&gt;"",IF(PaymentSchedule[[#This Row],[SCHEDULED PAYMENT]]+PaymentSchedule[[#This Row],[EXTRA PAYMENT]]&lt;=PaymentSchedule[[#This Row],[BEGINNING BALANCE]],PaymentSchedule[[#This Row],[BEGINNING BALANCE]]-PaymentSchedule[[#This Row],[PRINCIPAL]],0),"")</f>
        <v>96363.651087827544</v>
      </c>
      <c r="K49" s="14">
        <f>IF(PaymentSchedule[[#This Row],[PMT NO]]&lt;&gt;"",SUM(INDEX(PaymentSchedule[INTEREST],1,1):PaymentSchedule[[#This Row],[INTEREST]]),"")</f>
        <v>21010.378757419767</v>
      </c>
    </row>
    <row r="50" spans="2:11" x14ac:dyDescent="0.2">
      <c r="B50" s="12">
        <f>IF(LoanIsGood,IF(ROW()-ROW(PaymentSchedule[[#Headers],[PMT NO]])&gt;ScheduledNumberOfPayments,"",ROW()-ROW(PaymentSchedule[[#Headers],[PMT NO]])),"")</f>
        <v>39</v>
      </c>
      <c r="C50" s="13">
        <f>IF(PaymentSchedule[[#This Row],[PMT NO]]&lt;&gt;"",EOMONTH(LoanStartDate,ROW(PaymentSchedule[[#This Row],[PMT NO]])-ROW(PaymentSchedule[[#Headers],[PMT NO]])-2)+DAY(LoanStartDate),"")</f>
        <v>45115</v>
      </c>
      <c r="D50" s="14">
        <f>IF(PaymentSchedule[[#This Row],[PMT NO]]&lt;&gt;"",IF(ROW()-ROW(PaymentSchedule[[#Headers],[BEGINNING BALANCE]])=1,LoanAmount,INDEX(PaymentSchedule[ENDING BALANCE],ROW()-ROW(PaymentSchedule[[#Headers],[BEGINNING BALANCE]])-1)),"")</f>
        <v>96363.651087827544</v>
      </c>
      <c r="E50" s="14">
        <f>IF(PaymentSchedule[[#This Row],[PMT NO]]&lt;&gt;"",ScheduledPayment,"")</f>
        <v>648.59809656821528</v>
      </c>
      <c r="F50" s="25">
        <v>0</v>
      </c>
      <c r="G5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0" s="14">
        <f>IF(PaymentSchedule[[#This Row],[PMT NO]]&lt;&gt;"",PaymentSchedule[[#This Row],[TOTAL PAYMENT]]-PaymentSchedule[[#This Row],[INTEREST]],"")</f>
        <v>106.55255919918534</v>
      </c>
      <c r="I50" s="14">
        <f>IF(PaymentSchedule[[#This Row],[PMT NO]]&lt;&gt;"",PaymentSchedule[[#This Row],[BEGINNING BALANCE]]*(InterestRate/PaymentsPerYear),"")</f>
        <v>542.04553736902994</v>
      </c>
      <c r="J50" s="14">
        <f>IF(PaymentSchedule[[#This Row],[PMT NO]]&lt;&gt;"",IF(PaymentSchedule[[#This Row],[SCHEDULED PAYMENT]]+PaymentSchedule[[#This Row],[EXTRA PAYMENT]]&lt;=PaymentSchedule[[#This Row],[BEGINNING BALANCE]],PaymentSchedule[[#This Row],[BEGINNING BALANCE]]-PaymentSchedule[[#This Row],[PRINCIPAL]],0),"")</f>
        <v>96257.098528628354</v>
      </c>
      <c r="K50" s="14">
        <f>IF(PaymentSchedule[[#This Row],[PMT NO]]&lt;&gt;"",SUM(INDEX(PaymentSchedule[INTEREST],1,1):PaymentSchedule[[#This Row],[INTEREST]]),"")</f>
        <v>21552.424294788798</v>
      </c>
    </row>
    <row r="51" spans="2:11" x14ac:dyDescent="0.2">
      <c r="B51" s="12">
        <f>IF(LoanIsGood,IF(ROW()-ROW(PaymentSchedule[[#Headers],[PMT NO]])&gt;ScheduledNumberOfPayments,"",ROW()-ROW(PaymentSchedule[[#Headers],[PMT NO]])),"")</f>
        <v>40</v>
      </c>
      <c r="C51" s="13">
        <f>IF(PaymentSchedule[[#This Row],[PMT NO]]&lt;&gt;"",EOMONTH(LoanStartDate,ROW(PaymentSchedule[[#This Row],[PMT NO]])-ROW(PaymentSchedule[[#Headers],[PMT NO]])-2)+DAY(LoanStartDate),"")</f>
        <v>45146</v>
      </c>
      <c r="D51" s="14">
        <f>IF(PaymentSchedule[[#This Row],[PMT NO]]&lt;&gt;"",IF(ROW()-ROW(PaymentSchedule[[#Headers],[BEGINNING BALANCE]])=1,LoanAmount,INDEX(PaymentSchedule[ENDING BALANCE],ROW()-ROW(PaymentSchedule[[#Headers],[BEGINNING BALANCE]])-1)),"")</f>
        <v>96257.098528628354</v>
      </c>
      <c r="E51" s="14">
        <f>IF(PaymentSchedule[[#This Row],[PMT NO]]&lt;&gt;"",ScheduledPayment,"")</f>
        <v>648.59809656821528</v>
      </c>
      <c r="F51" s="25">
        <v>0</v>
      </c>
      <c r="G5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1" s="14">
        <f>IF(PaymentSchedule[[#This Row],[PMT NO]]&lt;&gt;"",PaymentSchedule[[#This Row],[TOTAL PAYMENT]]-PaymentSchedule[[#This Row],[INTEREST]],"")</f>
        <v>107.15191734468078</v>
      </c>
      <c r="I51" s="14">
        <f>IF(PaymentSchedule[[#This Row],[PMT NO]]&lt;&gt;"",PaymentSchedule[[#This Row],[BEGINNING BALANCE]]*(InterestRate/PaymentsPerYear),"")</f>
        <v>541.4461792235345</v>
      </c>
      <c r="J51" s="14">
        <f>IF(PaymentSchedule[[#This Row],[PMT NO]]&lt;&gt;"",IF(PaymentSchedule[[#This Row],[SCHEDULED PAYMENT]]+PaymentSchedule[[#This Row],[EXTRA PAYMENT]]&lt;=PaymentSchedule[[#This Row],[BEGINNING BALANCE]],PaymentSchedule[[#This Row],[BEGINNING BALANCE]]-PaymentSchedule[[#This Row],[PRINCIPAL]],0),"")</f>
        <v>96149.946611283667</v>
      </c>
      <c r="K51" s="14">
        <f>IF(PaymentSchedule[[#This Row],[PMT NO]]&lt;&gt;"",SUM(INDEX(PaymentSchedule[INTEREST],1,1):PaymentSchedule[[#This Row],[INTEREST]]),"")</f>
        <v>22093.870474012332</v>
      </c>
    </row>
    <row r="52" spans="2:11" x14ac:dyDescent="0.2">
      <c r="B52" s="12">
        <f>IF(LoanIsGood,IF(ROW()-ROW(PaymentSchedule[[#Headers],[PMT NO]])&gt;ScheduledNumberOfPayments,"",ROW()-ROW(PaymentSchedule[[#Headers],[PMT NO]])),"")</f>
        <v>41</v>
      </c>
      <c r="C52" s="13">
        <f>IF(PaymentSchedule[[#This Row],[PMT NO]]&lt;&gt;"",EOMONTH(LoanStartDate,ROW(PaymentSchedule[[#This Row],[PMT NO]])-ROW(PaymentSchedule[[#Headers],[PMT NO]])-2)+DAY(LoanStartDate),"")</f>
        <v>45177</v>
      </c>
      <c r="D52" s="14">
        <f>IF(PaymentSchedule[[#This Row],[PMT NO]]&lt;&gt;"",IF(ROW()-ROW(PaymentSchedule[[#Headers],[BEGINNING BALANCE]])=1,LoanAmount,INDEX(PaymentSchedule[ENDING BALANCE],ROW()-ROW(PaymentSchedule[[#Headers],[BEGINNING BALANCE]])-1)),"")</f>
        <v>96149.946611283667</v>
      </c>
      <c r="E52" s="14">
        <f>IF(PaymentSchedule[[#This Row],[PMT NO]]&lt;&gt;"",ScheduledPayment,"")</f>
        <v>648.59809656821528</v>
      </c>
      <c r="F52" s="25">
        <v>0</v>
      </c>
      <c r="G5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2" s="14">
        <f>IF(PaymentSchedule[[#This Row],[PMT NO]]&lt;&gt;"",PaymentSchedule[[#This Row],[TOTAL PAYMENT]]-PaymentSchedule[[#This Row],[INTEREST]],"")</f>
        <v>107.75464687974454</v>
      </c>
      <c r="I52" s="14">
        <f>IF(PaymentSchedule[[#This Row],[PMT NO]]&lt;&gt;"",PaymentSchedule[[#This Row],[BEGINNING BALANCE]]*(InterestRate/PaymentsPerYear),"")</f>
        <v>540.84344968847074</v>
      </c>
      <c r="J52" s="14">
        <f>IF(PaymentSchedule[[#This Row],[PMT NO]]&lt;&gt;"",IF(PaymentSchedule[[#This Row],[SCHEDULED PAYMENT]]+PaymentSchedule[[#This Row],[EXTRA PAYMENT]]&lt;=PaymentSchedule[[#This Row],[BEGINNING BALANCE]],PaymentSchedule[[#This Row],[BEGINNING BALANCE]]-PaymentSchedule[[#This Row],[PRINCIPAL]],0),"")</f>
        <v>96042.19196440393</v>
      </c>
      <c r="K52" s="14">
        <f>IF(PaymentSchedule[[#This Row],[PMT NO]]&lt;&gt;"",SUM(INDEX(PaymentSchedule[INTEREST],1,1):PaymentSchedule[[#This Row],[INTEREST]]),"")</f>
        <v>22634.713923700801</v>
      </c>
    </row>
    <row r="53" spans="2:11" x14ac:dyDescent="0.2">
      <c r="B53" s="12">
        <f>IF(LoanIsGood,IF(ROW()-ROW(PaymentSchedule[[#Headers],[PMT NO]])&gt;ScheduledNumberOfPayments,"",ROW()-ROW(PaymentSchedule[[#Headers],[PMT NO]])),"")</f>
        <v>42</v>
      </c>
      <c r="C53" s="13">
        <f>IF(PaymentSchedule[[#This Row],[PMT NO]]&lt;&gt;"",EOMONTH(LoanStartDate,ROW(PaymentSchedule[[#This Row],[PMT NO]])-ROW(PaymentSchedule[[#Headers],[PMT NO]])-2)+DAY(LoanStartDate),"")</f>
        <v>45207</v>
      </c>
      <c r="D53" s="14">
        <f>IF(PaymentSchedule[[#This Row],[PMT NO]]&lt;&gt;"",IF(ROW()-ROW(PaymentSchedule[[#Headers],[BEGINNING BALANCE]])=1,LoanAmount,INDEX(PaymentSchedule[ENDING BALANCE],ROW()-ROW(PaymentSchedule[[#Headers],[BEGINNING BALANCE]])-1)),"")</f>
        <v>96042.19196440393</v>
      </c>
      <c r="E53" s="14">
        <f>IF(PaymentSchedule[[#This Row],[PMT NO]]&lt;&gt;"",ScheduledPayment,"")</f>
        <v>648.59809656821528</v>
      </c>
      <c r="F53" s="25">
        <v>0</v>
      </c>
      <c r="G5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3" s="14">
        <f>IF(PaymentSchedule[[#This Row],[PMT NO]]&lt;&gt;"",PaymentSchedule[[#This Row],[TOTAL PAYMENT]]-PaymentSchedule[[#This Row],[INTEREST]],"")</f>
        <v>108.36076676844311</v>
      </c>
      <c r="I53" s="14">
        <f>IF(PaymentSchedule[[#This Row],[PMT NO]]&lt;&gt;"",PaymentSchedule[[#This Row],[BEGINNING BALANCE]]*(InterestRate/PaymentsPerYear),"")</f>
        <v>540.23732979977217</v>
      </c>
      <c r="J53" s="14">
        <f>IF(PaymentSchedule[[#This Row],[PMT NO]]&lt;&gt;"",IF(PaymentSchedule[[#This Row],[SCHEDULED PAYMENT]]+PaymentSchedule[[#This Row],[EXTRA PAYMENT]]&lt;=PaymentSchedule[[#This Row],[BEGINNING BALANCE]],PaymentSchedule[[#This Row],[BEGINNING BALANCE]]-PaymentSchedule[[#This Row],[PRINCIPAL]],0),"")</f>
        <v>95933.831197635489</v>
      </c>
      <c r="K53" s="14">
        <f>IF(PaymentSchedule[[#This Row],[PMT NO]]&lt;&gt;"",SUM(INDEX(PaymentSchedule[INTEREST],1,1):PaymentSchedule[[#This Row],[INTEREST]]),"")</f>
        <v>23174.951253500574</v>
      </c>
    </row>
    <row r="54" spans="2:11" x14ac:dyDescent="0.2">
      <c r="B54" s="12">
        <f>IF(LoanIsGood,IF(ROW()-ROW(PaymentSchedule[[#Headers],[PMT NO]])&gt;ScheduledNumberOfPayments,"",ROW()-ROW(PaymentSchedule[[#Headers],[PMT NO]])),"")</f>
        <v>43</v>
      </c>
      <c r="C54" s="13">
        <f>IF(PaymentSchedule[[#This Row],[PMT NO]]&lt;&gt;"",EOMONTH(LoanStartDate,ROW(PaymentSchedule[[#This Row],[PMT NO]])-ROW(PaymentSchedule[[#Headers],[PMT NO]])-2)+DAY(LoanStartDate),"")</f>
        <v>45238</v>
      </c>
      <c r="D54" s="14">
        <f>IF(PaymentSchedule[[#This Row],[PMT NO]]&lt;&gt;"",IF(ROW()-ROW(PaymentSchedule[[#Headers],[BEGINNING BALANCE]])=1,LoanAmount,INDEX(PaymentSchedule[ENDING BALANCE],ROW()-ROW(PaymentSchedule[[#Headers],[BEGINNING BALANCE]])-1)),"")</f>
        <v>95933.831197635489</v>
      </c>
      <c r="E54" s="14">
        <f>IF(PaymentSchedule[[#This Row],[PMT NO]]&lt;&gt;"",ScheduledPayment,"")</f>
        <v>648.59809656821528</v>
      </c>
      <c r="F54" s="25">
        <v>0</v>
      </c>
      <c r="G5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4" s="14">
        <f>IF(PaymentSchedule[[#This Row],[PMT NO]]&lt;&gt;"",PaymentSchedule[[#This Row],[TOTAL PAYMENT]]-PaymentSchedule[[#This Row],[INTEREST]],"")</f>
        <v>108.97029608151558</v>
      </c>
      <c r="I54" s="14">
        <f>IF(PaymentSchedule[[#This Row],[PMT NO]]&lt;&gt;"",PaymentSchedule[[#This Row],[BEGINNING BALANCE]]*(InterestRate/PaymentsPerYear),"")</f>
        <v>539.6278004866997</v>
      </c>
      <c r="J54" s="14">
        <f>IF(PaymentSchedule[[#This Row],[PMT NO]]&lt;&gt;"",IF(PaymentSchedule[[#This Row],[SCHEDULED PAYMENT]]+PaymentSchedule[[#This Row],[EXTRA PAYMENT]]&lt;=PaymentSchedule[[#This Row],[BEGINNING BALANCE]],PaymentSchedule[[#This Row],[BEGINNING BALANCE]]-PaymentSchedule[[#This Row],[PRINCIPAL]],0),"")</f>
        <v>95824.86090155397</v>
      </c>
      <c r="K54" s="14">
        <f>IF(PaymentSchedule[[#This Row],[PMT NO]]&lt;&gt;"",SUM(INDEX(PaymentSchedule[INTEREST],1,1):PaymentSchedule[[#This Row],[INTEREST]]),"")</f>
        <v>23714.579053987272</v>
      </c>
    </row>
    <row r="55" spans="2:11" x14ac:dyDescent="0.2">
      <c r="B55" s="12">
        <f>IF(LoanIsGood,IF(ROW()-ROW(PaymentSchedule[[#Headers],[PMT NO]])&gt;ScheduledNumberOfPayments,"",ROW()-ROW(PaymentSchedule[[#Headers],[PMT NO]])),"")</f>
        <v>44</v>
      </c>
      <c r="C55" s="13">
        <f>IF(PaymentSchedule[[#This Row],[PMT NO]]&lt;&gt;"",EOMONTH(LoanStartDate,ROW(PaymentSchedule[[#This Row],[PMT NO]])-ROW(PaymentSchedule[[#Headers],[PMT NO]])-2)+DAY(LoanStartDate),"")</f>
        <v>45268</v>
      </c>
      <c r="D55" s="14">
        <f>IF(PaymentSchedule[[#This Row],[PMT NO]]&lt;&gt;"",IF(ROW()-ROW(PaymentSchedule[[#Headers],[BEGINNING BALANCE]])=1,LoanAmount,INDEX(PaymentSchedule[ENDING BALANCE],ROW()-ROW(PaymentSchedule[[#Headers],[BEGINNING BALANCE]])-1)),"")</f>
        <v>95824.86090155397</v>
      </c>
      <c r="E55" s="14">
        <f>IF(PaymentSchedule[[#This Row],[PMT NO]]&lt;&gt;"",ScheduledPayment,"")</f>
        <v>648.59809656821528</v>
      </c>
      <c r="F55" s="25">
        <v>0</v>
      </c>
      <c r="G5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5" s="14">
        <f>IF(PaymentSchedule[[#This Row],[PMT NO]]&lt;&gt;"",PaymentSchedule[[#This Row],[TOTAL PAYMENT]]-PaymentSchedule[[#This Row],[INTEREST]],"")</f>
        <v>109.58325399697412</v>
      </c>
      <c r="I55" s="14">
        <f>IF(PaymentSchedule[[#This Row],[PMT NO]]&lt;&gt;"",PaymentSchedule[[#This Row],[BEGINNING BALANCE]]*(InterestRate/PaymentsPerYear),"")</f>
        <v>539.01484257124116</v>
      </c>
      <c r="J55" s="14">
        <f>IF(PaymentSchedule[[#This Row],[PMT NO]]&lt;&gt;"",IF(PaymentSchedule[[#This Row],[SCHEDULED PAYMENT]]+PaymentSchedule[[#This Row],[EXTRA PAYMENT]]&lt;=PaymentSchedule[[#This Row],[BEGINNING BALANCE]],PaymentSchedule[[#This Row],[BEGINNING BALANCE]]-PaymentSchedule[[#This Row],[PRINCIPAL]],0),"")</f>
        <v>95715.277647556999</v>
      </c>
      <c r="K55" s="14">
        <f>IF(PaymentSchedule[[#This Row],[PMT NO]]&lt;&gt;"",SUM(INDEX(PaymentSchedule[INTEREST],1,1):PaymentSchedule[[#This Row],[INTEREST]]),"")</f>
        <v>24253.593896558512</v>
      </c>
    </row>
    <row r="56" spans="2:11" x14ac:dyDescent="0.2">
      <c r="B56" s="12">
        <f>IF(LoanIsGood,IF(ROW()-ROW(PaymentSchedule[[#Headers],[PMT NO]])&gt;ScheduledNumberOfPayments,"",ROW()-ROW(PaymentSchedule[[#Headers],[PMT NO]])),"")</f>
        <v>45</v>
      </c>
      <c r="C56" s="13">
        <f>IF(PaymentSchedule[[#This Row],[PMT NO]]&lt;&gt;"",EOMONTH(LoanStartDate,ROW(PaymentSchedule[[#This Row],[PMT NO]])-ROW(PaymentSchedule[[#Headers],[PMT NO]])-2)+DAY(LoanStartDate),"")</f>
        <v>45299</v>
      </c>
      <c r="D56" s="14">
        <f>IF(PaymentSchedule[[#This Row],[PMT NO]]&lt;&gt;"",IF(ROW()-ROW(PaymentSchedule[[#Headers],[BEGINNING BALANCE]])=1,LoanAmount,INDEX(PaymentSchedule[ENDING BALANCE],ROW()-ROW(PaymentSchedule[[#Headers],[BEGINNING BALANCE]])-1)),"")</f>
        <v>95715.277647556999</v>
      </c>
      <c r="E56" s="14">
        <f>IF(PaymentSchedule[[#This Row],[PMT NO]]&lt;&gt;"",ScheduledPayment,"")</f>
        <v>648.59809656821528</v>
      </c>
      <c r="F56" s="25">
        <v>0</v>
      </c>
      <c r="G5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6" s="14">
        <f>IF(PaymentSchedule[[#This Row],[PMT NO]]&lt;&gt;"",PaymentSchedule[[#This Row],[TOTAL PAYMENT]]-PaymentSchedule[[#This Row],[INTEREST]],"")</f>
        <v>110.19965980070708</v>
      </c>
      <c r="I56" s="14">
        <f>IF(PaymentSchedule[[#This Row],[PMT NO]]&lt;&gt;"",PaymentSchedule[[#This Row],[BEGINNING BALANCE]]*(InterestRate/PaymentsPerYear),"")</f>
        <v>538.3984367675082</v>
      </c>
      <c r="J56" s="14">
        <f>IF(PaymentSchedule[[#This Row],[PMT NO]]&lt;&gt;"",IF(PaymentSchedule[[#This Row],[SCHEDULED PAYMENT]]+PaymentSchedule[[#This Row],[EXTRA PAYMENT]]&lt;=PaymentSchedule[[#This Row],[BEGINNING BALANCE]],PaymentSchedule[[#This Row],[BEGINNING BALANCE]]-PaymentSchedule[[#This Row],[PRINCIPAL]],0),"")</f>
        <v>95605.077987756289</v>
      </c>
      <c r="K56" s="14">
        <f>IF(PaymentSchedule[[#This Row],[PMT NO]]&lt;&gt;"",SUM(INDEX(PaymentSchedule[INTEREST],1,1):PaymentSchedule[[#This Row],[INTEREST]]),"")</f>
        <v>24791.992333326019</v>
      </c>
    </row>
    <row r="57" spans="2:11" x14ac:dyDescent="0.2">
      <c r="B57" s="12">
        <f>IF(LoanIsGood,IF(ROW()-ROW(PaymentSchedule[[#Headers],[PMT NO]])&gt;ScheduledNumberOfPayments,"",ROW()-ROW(PaymentSchedule[[#Headers],[PMT NO]])),"")</f>
        <v>46</v>
      </c>
      <c r="C57" s="13">
        <f>IF(PaymentSchedule[[#This Row],[PMT NO]]&lt;&gt;"",EOMONTH(LoanStartDate,ROW(PaymentSchedule[[#This Row],[PMT NO]])-ROW(PaymentSchedule[[#Headers],[PMT NO]])-2)+DAY(LoanStartDate),"")</f>
        <v>45330</v>
      </c>
      <c r="D57" s="14">
        <f>IF(PaymentSchedule[[#This Row],[PMT NO]]&lt;&gt;"",IF(ROW()-ROW(PaymentSchedule[[#Headers],[BEGINNING BALANCE]])=1,LoanAmount,INDEX(PaymentSchedule[ENDING BALANCE],ROW()-ROW(PaymentSchedule[[#Headers],[BEGINNING BALANCE]])-1)),"")</f>
        <v>95605.077987756289</v>
      </c>
      <c r="E57" s="14">
        <f>IF(PaymentSchedule[[#This Row],[PMT NO]]&lt;&gt;"",ScheduledPayment,"")</f>
        <v>648.59809656821528</v>
      </c>
      <c r="F57" s="25">
        <v>0</v>
      </c>
      <c r="G5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7" s="14">
        <f>IF(PaymentSchedule[[#This Row],[PMT NO]]&lt;&gt;"",PaymentSchedule[[#This Row],[TOTAL PAYMENT]]-PaymentSchedule[[#This Row],[INTEREST]],"")</f>
        <v>110.8195328870861</v>
      </c>
      <c r="I57" s="14">
        <f>IF(PaymentSchedule[[#This Row],[PMT NO]]&lt;&gt;"",PaymentSchedule[[#This Row],[BEGINNING BALANCE]]*(InterestRate/PaymentsPerYear),"")</f>
        <v>537.77856368112919</v>
      </c>
      <c r="J57" s="14">
        <f>IF(PaymentSchedule[[#This Row],[PMT NO]]&lt;&gt;"",IF(PaymentSchedule[[#This Row],[SCHEDULED PAYMENT]]+PaymentSchedule[[#This Row],[EXTRA PAYMENT]]&lt;=PaymentSchedule[[#This Row],[BEGINNING BALANCE]],PaymentSchedule[[#This Row],[BEGINNING BALANCE]]-PaymentSchedule[[#This Row],[PRINCIPAL]],0),"")</f>
        <v>95494.25845486921</v>
      </c>
      <c r="K57" s="14">
        <f>IF(PaymentSchedule[[#This Row],[PMT NO]]&lt;&gt;"",SUM(INDEX(PaymentSchedule[INTEREST],1,1):PaymentSchedule[[#This Row],[INTEREST]]),"")</f>
        <v>25329.770897007147</v>
      </c>
    </row>
    <row r="58" spans="2:11" x14ac:dyDescent="0.2">
      <c r="B58" s="12">
        <f>IF(LoanIsGood,IF(ROW()-ROW(PaymentSchedule[[#Headers],[PMT NO]])&gt;ScheduledNumberOfPayments,"",ROW()-ROW(PaymentSchedule[[#Headers],[PMT NO]])),"")</f>
        <v>47</v>
      </c>
      <c r="C58" s="13">
        <f>IF(PaymentSchedule[[#This Row],[PMT NO]]&lt;&gt;"",EOMONTH(LoanStartDate,ROW(PaymentSchedule[[#This Row],[PMT NO]])-ROW(PaymentSchedule[[#Headers],[PMT NO]])-2)+DAY(LoanStartDate),"")</f>
        <v>45359</v>
      </c>
      <c r="D58" s="14">
        <f>IF(PaymentSchedule[[#This Row],[PMT NO]]&lt;&gt;"",IF(ROW()-ROW(PaymentSchedule[[#Headers],[BEGINNING BALANCE]])=1,LoanAmount,INDEX(PaymentSchedule[ENDING BALANCE],ROW()-ROW(PaymentSchedule[[#Headers],[BEGINNING BALANCE]])-1)),"")</f>
        <v>95494.25845486921</v>
      </c>
      <c r="E58" s="14">
        <f>IF(PaymentSchedule[[#This Row],[PMT NO]]&lt;&gt;"",ScheduledPayment,"")</f>
        <v>648.59809656821528</v>
      </c>
      <c r="F58" s="25">
        <v>0</v>
      </c>
      <c r="G5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8" s="14">
        <f>IF(PaymentSchedule[[#This Row],[PMT NO]]&lt;&gt;"",PaymentSchedule[[#This Row],[TOTAL PAYMENT]]-PaymentSchedule[[#This Row],[INTEREST]],"")</f>
        <v>111.4428927595759</v>
      </c>
      <c r="I58" s="14">
        <f>IF(PaymentSchedule[[#This Row],[PMT NO]]&lt;&gt;"",PaymentSchedule[[#This Row],[BEGINNING BALANCE]]*(InterestRate/PaymentsPerYear),"")</f>
        <v>537.15520380863938</v>
      </c>
      <c r="J58" s="14">
        <f>IF(PaymentSchedule[[#This Row],[PMT NO]]&lt;&gt;"",IF(PaymentSchedule[[#This Row],[SCHEDULED PAYMENT]]+PaymentSchedule[[#This Row],[EXTRA PAYMENT]]&lt;=PaymentSchedule[[#This Row],[BEGINNING BALANCE]],PaymentSchedule[[#This Row],[BEGINNING BALANCE]]-PaymentSchedule[[#This Row],[PRINCIPAL]],0),"")</f>
        <v>95382.815562109638</v>
      </c>
      <c r="K58" s="14">
        <f>IF(PaymentSchedule[[#This Row],[PMT NO]]&lt;&gt;"",SUM(INDEX(PaymentSchedule[INTEREST],1,1):PaymentSchedule[[#This Row],[INTEREST]]),"")</f>
        <v>25866.926100815788</v>
      </c>
    </row>
    <row r="59" spans="2:11" x14ac:dyDescent="0.2">
      <c r="B59" s="12">
        <f>IF(LoanIsGood,IF(ROW()-ROW(PaymentSchedule[[#Headers],[PMT NO]])&gt;ScheduledNumberOfPayments,"",ROW()-ROW(PaymentSchedule[[#Headers],[PMT NO]])),"")</f>
        <v>48</v>
      </c>
      <c r="C59" s="13">
        <f>IF(PaymentSchedule[[#This Row],[PMT NO]]&lt;&gt;"",EOMONTH(LoanStartDate,ROW(PaymentSchedule[[#This Row],[PMT NO]])-ROW(PaymentSchedule[[#Headers],[PMT NO]])-2)+DAY(LoanStartDate),"")</f>
        <v>45390</v>
      </c>
      <c r="D59" s="14">
        <f>IF(PaymentSchedule[[#This Row],[PMT NO]]&lt;&gt;"",IF(ROW()-ROW(PaymentSchedule[[#Headers],[BEGINNING BALANCE]])=1,LoanAmount,INDEX(PaymentSchedule[ENDING BALANCE],ROW()-ROW(PaymentSchedule[[#Headers],[BEGINNING BALANCE]])-1)),"")</f>
        <v>95382.815562109638</v>
      </c>
      <c r="E59" s="14">
        <f>IF(PaymentSchedule[[#This Row],[PMT NO]]&lt;&gt;"",ScheduledPayment,"")</f>
        <v>648.59809656821528</v>
      </c>
      <c r="F59" s="25">
        <v>0</v>
      </c>
      <c r="G5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59" s="14">
        <f>IF(PaymentSchedule[[#This Row],[PMT NO]]&lt;&gt;"",PaymentSchedule[[#This Row],[TOTAL PAYMENT]]-PaymentSchedule[[#This Row],[INTEREST]],"")</f>
        <v>112.06975903134855</v>
      </c>
      <c r="I59" s="14">
        <f>IF(PaymentSchedule[[#This Row],[PMT NO]]&lt;&gt;"",PaymentSchedule[[#This Row],[BEGINNING BALANCE]]*(InterestRate/PaymentsPerYear),"")</f>
        <v>536.52833753686673</v>
      </c>
      <c r="J59" s="14">
        <f>IF(PaymentSchedule[[#This Row],[PMT NO]]&lt;&gt;"",IF(PaymentSchedule[[#This Row],[SCHEDULED PAYMENT]]+PaymentSchedule[[#This Row],[EXTRA PAYMENT]]&lt;=PaymentSchedule[[#This Row],[BEGINNING BALANCE]],PaymentSchedule[[#This Row],[BEGINNING BALANCE]]-PaymentSchedule[[#This Row],[PRINCIPAL]],0),"")</f>
        <v>95270.745803078287</v>
      </c>
      <c r="K59" s="14">
        <f>IF(PaymentSchedule[[#This Row],[PMT NO]]&lt;&gt;"",SUM(INDEX(PaymentSchedule[INTEREST],1,1):PaymentSchedule[[#This Row],[INTEREST]]),"")</f>
        <v>26403.454438352655</v>
      </c>
    </row>
    <row r="60" spans="2:11" x14ac:dyDescent="0.2">
      <c r="B60" s="12">
        <f>IF(LoanIsGood,IF(ROW()-ROW(PaymentSchedule[[#Headers],[PMT NO]])&gt;ScheduledNumberOfPayments,"",ROW()-ROW(PaymentSchedule[[#Headers],[PMT NO]])),"")</f>
        <v>49</v>
      </c>
      <c r="C60" s="13">
        <f>IF(PaymentSchedule[[#This Row],[PMT NO]]&lt;&gt;"",EOMONTH(LoanStartDate,ROW(PaymentSchedule[[#This Row],[PMT NO]])-ROW(PaymentSchedule[[#Headers],[PMT NO]])-2)+DAY(LoanStartDate),"")</f>
        <v>45420</v>
      </c>
      <c r="D60" s="14">
        <f>IF(PaymentSchedule[[#This Row],[PMT NO]]&lt;&gt;"",IF(ROW()-ROW(PaymentSchedule[[#Headers],[BEGINNING BALANCE]])=1,LoanAmount,INDEX(PaymentSchedule[ENDING BALANCE],ROW()-ROW(PaymentSchedule[[#Headers],[BEGINNING BALANCE]])-1)),"")</f>
        <v>95270.745803078287</v>
      </c>
      <c r="E60" s="14">
        <f>IF(PaymentSchedule[[#This Row],[PMT NO]]&lt;&gt;"",ScheduledPayment,"")</f>
        <v>648.59809656821528</v>
      </c>
      <c r="F60" s="25">
        <v>0</v>
      </c>
      <c r="G6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0" s="14">
        <f>IF(PaymentSchedule[[#This Row],[PMT NO]]&lt;&gt;"",PaymentSchedule[[#This Row],[TOTAL PAYMENT]]-PaymentSchedule[[#This Row],[INTEREST]],"")</f>
        <v>112.70015142589989</v>
      </c>
      <c r="I60" s="14">
        <f>IF(PaymentSchedule[[#This Row],[PMT NO]]&lt;&gt;"",PaymentSchedule[[#This Row],[BEGINNING BALANCE]]*(InterestRate/PaymentsPerYear),"")</f>
        <v>535.89794514231539</v>
      </c>
      <c r="J60" s="14">
        <f>IF(PaymentSchedule[[#This Row],[PMT NO]]&lt;&gt;"",IF(PaymentSchedule[[#This Row],[SCHEDULED PAYMENT]]+PaymentSchedule[[#This Row],[EXTRA PAYMENT]]&lt;=PaymentSchedule[[#This Row],[BEGINNING BALANCE]],PaymentSchedule[[#This Row],[BEGINNING BALANCE]]-PaymentSchedule[[#This Row],[PRINCIPAL]],0),"")</f>
        <v>95158.045651652385</v>
      </c>
      <c r="K60" s="14">
        <f>IF(PaymentSchedule[[#This Row],[PMT NO]]&lt;&gt;"",SUM(INDEX(PaymentSchedule[INTEREST],1,1):PaymentSchedule[[#This Row],[INTEREST]]),"")</f>
        <v>26939.35238349497</v>
      </c>
    </row>
    <row r="61" spans="2:11" x14ac:dyDescent="0.2">
      <c r="B61" s="12">
        <f>IF(LoanIsGood,IF(ROW()-ROW(PaymentSchedule[[#Headers],[PMT NO]])&gt;ScheduledNumberOfPayments,"",ROW()-ROW(PaymentSchedule[[#Headers],[PMT NO]])),"")</f>
        <v>50</v>
      </c>
      <c r="C61" s="13">
        <f>IF(PaymentSchedule[[#This Row],[PMT NO]]&lt;&gt;"",EOMONTH(LoanStartDate,ROW(PaymentSchedule[[#This Row],[PMT NO]])-ROW(PaymentSchedule[[#Headers],[PMT NO]])-2)+DAY(LoanStartDate),"")</f>
        <v>45451</v>
      </c>
      <c r="D61" s="14">
        <f>IF(PaymentSchedule[[#This Row],[PMT NO]]&lt;&gt;"",IF(ROW()-ROW(PaymentSchedule[[#Headers],[BEGINNING BALANCE]])=1,LoanAmount,INDEX(PaymentSchedule[ENDING BALANCE],ROW()-ROW(PaymentSchedule[[#Headers],[BEGINNING BALANCE]])-1)),"")</f>
        <v>95158.045651652385</v>
      </c>
      <c r="E61" s="14">
        <f>IF(PaymentSchedule[[#This Row],[PMT NO]]&lt;&gt;"",ScheduledPayment,"")</f>
        <v>648.59809656821528</v>
      </c>
      <c r="F61" s="25">
        <v>0</v>
      </c>
      <c r="G6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1" s="14">
        <f>IF(PaymentSchedule[[#This Row],[PMT NO]]&lt;&gt;"",PaymentSchedule[[#This Row],[TOTAL PAYMENT]]-PaymentSchedule[[#This Row],[INTEREST]],"")</f>
        <v>113.33408977767056</v>
      </c>
      <c r="I61" s="14">
        <f>IF(PaymentSchedule[[#This Row],[PMT NO]]&lt;&gt;"",PaymentSchedule[[#This Row],[BEGINNING BALANCE]]*(InterestRate/PaymentsPerYear),"")</f>
        <v>535.26400679054473</v>
      </c>
      <c r="J61" s="14">
        <f>IF(PaymentSchedule[[#This Row],[PMT NO]]&lt;&gt;"",IF(PaymentSchedule[[#This Row],[SCHEDULED PAYMENT]]+PaymentSchedule[[#This Row],[EXTRA PAYMENT]]&lt;=PaymentSchedule[[#This Row],[BEGINNING BALANCE]],PaymentSchedule[[#This Row],[BEGINNING BALANCE]]-PaymentSchedule[[#This Row],[PRINCIPAL]],0),"")</f>
        <v>95044.711561874719</v>
      </c>
      <c r="K61" s="14">
        <f>IF(PaymentSchedule[[#This Row],[PMT NO]]&lt;&gt;"",SUM(INDEX(PaymentSchedule[INTEREST],1,1):PaymentSchedule[[#This Row],[INTEREST]]),"")</f>
        <v>27474.616390285515</v>
      </c>
    </row>
    <row r="62" spans="2:11" x14ac:dyDescent="0.2">
      <c r="B62" s="12">
        <f>IF(LoanIsGood,IF(ROW()-ROW(PaymentSchedule[[#Headers],[PMT NO]])&gt;ScheduledNumberOfPayments,"",ROW()-ROW(PaymentSchedule[[#Headers],[PMT NO]])),"")</f>
        <v>51</v>
      </c>
      <c r="C62" s="13">
        <f>IF(PaymentSchedule[[#This Row],[PMT NO]]&lt;&gt;"",EOMONTH(LoanStartDate,ROW(PaymentSchedule[[#This Row],[PMT NO]])-ROW(PaymentSchedule[[#Headers],[PMT NO]])-2)+DAY(LoanStartDate),"")</f>
        <v>45481</v>
      </c>
      <c r="D62" s="14">
        <f>IF(PaymentSchedule[[#This Row],[PMT NO]]&lt;&gt;"",IF(ROW()-ROW(PaymentSchedule[[#Headers],[BEGINNING BALANCE]])=1,LoanAmount,INDEX(PaymentSchedule[ENDING BALANCE],ROW()-ROW(PaymentSchedule[[#Headers],[BEGINNING BALANCE]])-1)),"")</f>
        <v>95044.711561874719</v>
      </c>
      <c r="E62" s="14">
        <f>IF(PaymentSchedule[[#This Row],[PMT NO]]&lt;&gt;"",ScheduledPayment,"")</f>
        <v>648.59809656821528</v>
      </c>
      <c r="F62" s="25">
        <v>0</v>
      </c>
      <c r="G6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2" s="14">
        <f>IF(PaymentSchedule[[#This Row],[PMT NO]]&lt;&gt;"",PaymentSchedule[[#This Row],[TOTAL PAYMENT]]-PaymentSchedule[[#This Row],[INTEREST]],"")</f>
        <v>113.97159403266994</v>
      </c>
      <c r="I62" s="14">
        <f>IF(PaymentSchedule[[#This Row],[PMT NO]]&lt;&gt;"",PaymentSchedule[[#This Row],[BEGINNING BALANCE]]*(InterestRate/PaymentsPerYear),"")</f>
        <v>534.62650253554534</v>
      </c>
      <c r="J62" s="14">
        <f>IF(PaymentSchedule[[#This Row],[PMT NO]]&lt;&gt;"",IF(PaymentSchedule[[#This Row],[SCHEDULED PAYMENT]]+PaymentSchedule[[#This Row],[EXTRA PAYMENT]]&lt;=PaymentSchedule[[#This Row],[BEGINNING BALANCE]],PaymentSchedule[[#This Row],[BEGINNING BALANCE]]-PaymentSchedule[[#This Row],[PRINCIPAL]],0),"")</f>
        <v>94930.739967842048</v>
      </c>
      <c r="K62" s="14">
        <f>IF(PaymentSchedule[[#This Row],[PMT NO]]&lt;&gt;"",SUM(INDEX(PaymentSchedule[INTEREST],1,1):PaymentSchedule[[#This Row],[INTEREST]]),"")</f>
        <v>28009.242892821061</v>
      </c>
    </row>
    <row r="63" spans="2:11" x14ac:dyDescent="0.2">
      <c r="B63" s="12">
        <f>IF(LoanIsGood,IF(ROW()-ROW(PaymentSchedule[[#Headers],[PMT NO]])&gt;ScheduledNumberOfPayments,"",ROW()-ROW(PaymentSchedule[[#Headers],[PMT NO]])),"")</f>
        <v>52</v>
      </c>
      <c r="C63" s="13">
        <f>IF(PaymentSchedule[[#This Row],[PMT NO]]&lt;&gt;"",EOMONTH(LoanStartDate,ROW(PaymentSchedule[[#This Row],[PMT NO]])-ROW(PaymentSchedule[[#Headers],[PMT NO]])-2)+DAY(LoanStartDate),"")</f>
        <v>45512</v>
      </c>
      <c r="D63" s="14">
        <f>IF(PaymentSchedule[[#This Row],[PMT NO]]&lt;&gt;"",IF(ROW()-ROW(PaymentSchedule[[#Headers],[BEGINNING BALANCE]])=1,LoanAmount,INDEX(PaymentSchedule[ENDING BALANCE],ROW()-ROW(PaymentSchedule[[#Headers],[BEGINNING BALANCE]])-1)),"")</f>
        <v>94930.739967842048</v>
      </c>
      <c r="E63" s="14">
        <f>IF(PaymentSchedule[[#This Row],[PMT NO]]&lt;&gt;"",ScheduledPayment,"")</f>
        <v>648.59809656821528</v>
      </c>
      <c r="F63" s="25">
        <v>0</v>
      </c>
      <c r="G6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3" s="14">
        <f>IF(PaymentSchedule[[#This Row],[PMT NO]]&lt;&gt;"",PaymentSchedule[[#This Row],[TOTAL PAYMENT]]-PaymentSchedule[[#This Row],[INTEREST]],"")</f>
        <v>114.61268424910372</v>
      </c>
      <c r="I63" s="14">
        <f>IF(PaymentSchedule[[#This Row],[PMT NO]]&lt;&gt;"",PaymentSchedule[[#This Row],[BEGINNING BALANCE]]*(InterestRate/PaymentsPerYear),"")</f>
        <v>533.98541231911156</v>
      </c>
      <c r="J63" s="14">
        <f>IF(PaymentSchedule[[#This Row],[PMT NO]]&lt;&gt;"",IF(PaymentSchedule[[#This Row],[SCHEDULED PAYMENT]]+PaymentSchedule[[#This Row],[EXTRA PAYMENT]]&lt;=PaymentSchedule[[#This Row],[BEGINNING BALANCE]],PaymentSchedule[[#This Row],[BEGINNING BALANCE]]-PaymentSchedule[[#This Row],[PRINCIPAL]],0),"")</f>
        <v>94816.127283592941</v>
      </c>
      <c r="K63" s="14">
        <f>IF(PaymentSchedule[[#This Row],[PMT NO]]&lt;&gt;"",SUM(INDEX(PaymentSchedule[INTEREST],1,1):PaymentSchedule[[#This Row],[INTEREST]]),"")</f>
        <v>28543.228305140172</v>
      </c>
    </row>
    <row r="64" spans="2:11" x14ac:dyDescent="0.2">
      <c r="B64" s="12">
        <f>IF(LoanIsGood,IF(ROW()-ROW(PaymentSchedule[[#Headers],[PMT NO]])&gt;ScheduledNumberOfPayments,"",ROW()-ROW(PaymentSchedule[[#Headers],[PMT NO]])),"")</f>
        <v>53</v>
      </c>
      <c r="C64" s="13">
        <f>IF(PaymentSchedule[[#This Row],[PMT NO]]&lt;&gt;"",EOMONTH(LoanStartDate,ROW(PaymentSchedule[[#This Row],[PMT NO]])-ROW(PaymentSchedule[[#Headers],[PMT NO]])-2)+DAY(LoanStartDate),"")</f>
        <v>45543</v>
      </c>
      <c r="D64" s="14">
        <f>IF(PaymentSchedule[[#This Row],[PMT NO]]&lt;&gt;"",IF(ROW()-ROW(PaymentSchedule[[#Headers],[BEGINNING BALANCE]])=1,LoanAmount,INDEX(PaymentSchedule[ENDING BALANCE],ROW()-ROW(PaymentSchedule[[#Headers],[BEGINNING BALANCE]])-1)),"")</f>
        <v>94816.127283592941</v>
      </c>
      <c r="E64" s="14">
        <f>IF(PaymentSchedule[[#This Row],[PMT NO]]&lt;&gt;"",ScheduledPayment,"")</f>
        <v>648.59809656821528</v>
      </c>
      <c r="F64" s="25">
        <v>0</v>
      </c>
      <c r="G6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4" s="14">
        <f>IF(PaymentSchedule[[#This Row],[PMT NO]]&lt;&gt;"",PaymentSchedule[[#This Row],[TOTAL PAYMENT]]-PaymentSchedule[[#This Row],[INTEREST]],"")</f>
        <v>115.25738059800494</v>
      </c>
      <c r="I64" s="14">
        <f>IF(PaymentSchedule[[#This Row],[PMT NO]]&lt;&gt;"",PaymentSchedule[[#This Row],[BEGINNING BALANCE]]*(InterestRate/PaymentsPerYear),"")</f>
        <v>533.34071597021034</v>
      </c>
      <c r="J64" s="14">
        <f>IF(PaymentSchedule[[#This Row],[PMT NO]]&lt;&gt;"",IF(PaymentSchedule[[#This Row],[SCHEDULED PAYMENT]]+PaymentSchedule[[#This Row],[EXTRA PAYMENT]]&lt;=PaymentSchedule[[#This Row],[BEGINNING BALANCE]],PaymentSchedule[[#This Row],[BEGINNING BALANCE]]-PaymentSchedule[[#This Row],[PRINCIPAL]],0),"")</f>
        <v>94700.869902994935</v>
      </c>
      <c r="K64" s="14">
        <f>IF(PaymentSchedule[[#This Row],[PMT NO]]&lt;&gt;"",SUM(INDEX(PaymentSchedule[INTEREST],1,1):PaymentSchedule[[#This Row],[INTEREST]]),"")</f>
        <v>29076.569021110383</v>
      </c>
    </row>
    <row r="65" spans="2:11" x14ac:dyDescent="0.2">
      <c r="B65" s="12">
        <f>IF(LoanIsGood,IF(ROW()-ROW(PaymentSchedule[[#Headers],[PMT NO]])&gt;ScheduledNumberOfPayments,"",ROW()-ROW(PaymentSchedule[[#Headers],[PMT NO]])),"")</f>
        <v>54</v>
      </c>
      <c r="C65" s="13">
        <f>IF(PaymentSchedule[[#This Row],[PMT NO]]&lt;&gt;"",EOMONTH(LoanStartDate,ROW(PaymentSchedule[[#This Row],[PMT NO]])-ROW(PaymentSchedule[[#Headers],[PMT NO]])-2)+DAY(LoanStartDate),"")</f>
        <v>45573</v>
      </c>
      <c r="D65" s="14">
        <f>IF(PaymentSchedule[[#This Row],[PMT NO]]&lt;&gt;"",IF(ROW()-ROW(PaymentSchedule[[#Headers],[BEGINNING BALANCE]])=1,LoanAmount,INDEX(PaymentSchedule[ENDING BALANCE],ROW()-ROW(PaymentSchedule[[#Headers],[BEGINNING BALANCE]])-1)),"")</f>
        <v>94700.869902994935</v>
      </c>
      <c r="E65" s="14">
        <f>IF(PaymentSchedule[[#This Row],[PMT NO]]&lt;&gt;"",ScheduledPayment,"")</f>
        <v>648.59809656821528</v>
      </c>
      <c r="F65" s="25">
        <v>0</v>
      </c>
      <c r="G6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5" s="14">
        <f>IF(PaymentSchedule[[#This Row],[PMT NO]]&lt;&gt;"",PaymentSchedule[[#This Row],[TOTAL PAYMENT]]-PaymentSchedule[[#This Row],[INTEREST]],"")</f>
        <v>115.90570336386872</v>
      </c>
      <c r="I65" s="14">
        <f>IF(PaymentSchedule[[#This Row],[PMT NO]]&lt;&gt;"",PaymentSchedule[[#This Row],[BEGINNING BALANCE]]*(InterestRate/PaymentsPerYear),"")</f>
        <v>532.69239320434656</v>
      </c>
      <c r="J65" s="14">
        <f>IF(PaymentSchedule[[#This Row],[PMT NO]]&lt;&gt;"",IF(PaymentSchedule[[#This Row],[SCHEDULED PAYMENT]]+PaymentSchedule[[#This Row],[EXTRA PAYMENT]]&lt;=PaymentSchedule[[#This Row],[BEGINNING BALANCE]],PaymentSchedule[[#This Row],[BEGINNING BALANCE]]-PaymentSchedule[[#This Row],[PRINCIPAL]],0),"")</f>
        <v>94584.964199631067</v>
      </c>
      <c r="K65" s="14">
        <f>IF(PaymentSchedule[[#This Row],[PMT NO]]&lt;&gt;"",SUM(INDEX(PaymentSchedule[INTEREST],1,1):PaymentSchedule[[#This Row],[INTEREST]]),"")</f>
        <v>29609.261414314729</v>
      </c>
    </row>
    <row r="66" spans="2:11" x14ac:dyDescent="0.2">
      <c r="B66" s="12">
        <f>IF(LoanIsGood,IF(ROW()-ROW(PaymentSchedule[[#Headers],[PMT NO]])&gt;ScheduledNumberOfPayments,"",ROW()-ROW(PaymentSchedule[[#Headers],[PMT NO]])),"")</f>
        <v>55</v>
      </c>
      <c r="C66" s="13">
        <f>IF(PaymentSchedule[[#This Row],[PMT NO]]&lt;&gt;"",EOMONTH(LoanStartDate,ROW(PaymentSchedule[[#This Row],[PMT NO]])-ROW(PaymentSchedule[[#Headers],[PMT NO]])-2)+DAY(LoanStartDate),"")</f>
        <v>45604</v>
      </c>
      <c r="D66" s="14">
        <f>IF(PaymentSchedule[[#This Row],[PMT NO]]&lt;&gt;"",IF(ROW()-ROW(PaymentSchedule[[#Headers],[BEGINNING BALANCE]])=1,LoanAmount,INDEX(PaymentSchedule[ENDING BALANCE],ROW()-ROW(PaymentSchedule[[#Headers],[BEGINNING BALANCE]])-1)),"")</f>
        <v>94584.964199631067</v>
      </c>
      <c r="E66" s="14">
        <f>IF(PaymentSchedule[[#This Row],[PMT NO]]&lt;&gt;"",ScheduledPayment,"")</f>
        <v>648.59809656821528</v>
      </c>
      <c r="F66" s="25">
        <v>0</v>
      </c>
      <c r="G6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6" s="14">
        <f>IF(PaymentSchedule[[#This Row],[PMT NO]]&lt;&gt;"",PaymentSchedule[[#This Row],[TOTAL PAYMENT]]-PaymentSchedule[[#This Row],[INTEREST]],"")</f>
        <v>116.55767294529051</v>
      </c>
      <c r="I66" s="14">
        <f>IF(PaymentSchedule[[#This Row],[PMT NO]]&lt;&gt;"",PaymentSchedule[[#This Row],[BEGINNING BALANCE]]*(InterestRate/PaymentsPerYear),"")</f>
        <v>532.04042362292478</v>
      </c>
      <c r="J66" s="14">
        <f>IF(PaymentSchedule[[#This Row],[PMT NO]]&lt;&gt;"",IF(PaymentSchedule[[#This Row],[SCHEDULED PAYMENT]]+PaymentSchedule[[#This Row],[EXTRA PAYMENT]]&lt;=PaymentSchedule[[#This Row],[BEGINNING BALANCE]],PaymentSchedule[[#This Row],[BEGINNING BALANCE]]-PaymentSchedule[[#This Row],[PRINCIPAL]],0),"")</f>
        <v>94468.40652668578</v>
      </c>
      <c r="K66" s="14">
        <f>IF(PaymentSchedule[[#This Row],[PMT NO]]&lt;&gt;"",SUM(INDEX(PaymentSchedule[INTEREST],1,1):PaymentSchedule[[#This Row],[INTEREST]]),"")</f>
        <v>30141.301837937655</v>
      </c>
    </row>
    <row r="67" spans="2:11" x14ac:dyDescent="0.2">
      <c r="B67" s="12">
        <f>IF(LoanIsGood,IF(ROW()-ROW(PaymentSchedule[[#Headers],[PMT NO]])&gt;ScheduledNumberOfPayments,"",ROW()-ROW(PaymentSchedule[[#Headers],[PMT NO]])),"")</f>
        <v>56</v>
      </c>
      <c r="C67" s="13">
        <f>IF(PaymentSchedule[[#This Row],[PMT NO]]&lt;&gt;"",EOMONTH(LoanStartDate,ROW(PaymentSchedule[[#This Row],[PMT NO]])-ROW(PaymentSchedule[[#Headers],[PMT NO]])-2)+DAY(LoanStartDate),"")</f>
        <v>45634</v>
      </c>
      <c r="D67" s="14">
        <f>IF(PaymentSchedule[[#This Row],[PMT NO]]&lt;&gt;"",IF(ROW()-ROW(PaymentSchedule[[#Headers],[BEGINNING BALANCE]])=1,LoanAmount,INDEX(PaymentSchedule[ENDING BALANCE],ROW()-ROW(PaymentSchedule[[#Headers],[BEGINNING BALANCE]])-1)),"")</f>
        <v>94468.40652668578</v>
      </c>
      <c r="E67" s="14">
        <f>IF(PaymentSchedule[[#This Row],[PMT NO]]&lt;&gt;"",ScheduledPayment,"")</f>
        <v>648.59809656821528</v>
      </c>
      <c r="F67" s="25">
        <v>0</v>
      </c>
      <c r="G6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7" s="14">
        <f>IF(PaymentSchedule[[#This Row],[PMT NO]]&lt;&gt;"",PaymentSchedule[[#This Row],[TOTAL PAYMENT]]-PaymentSchedule[[#This Row],[INTEREST]],"")</f>
        <v>117.21330985560769</v>
      </c>
      <c r="I67" s="14">
        <f>IF(PaymentSchedule[[#This Row],[PMT NO]]&lt;&gt;"",PaymentSchedule[[#This Row],[BEGINNING BALANCE]]*(InterestRate/PaymentsPerYear),"")</f>
        <v>531.38478671260759</v>
      </c>
      <c r="J67" s="14">
        <f>IF(PaymentSchedule[[#This Row],[PMT NO]]&lt;&gt;"",IF(PaymentSchedule[[#This Row],[SCHEDULED PAYMENT]]+PaymentSchedule[[#This Row],[EXTRA PAYMENT]]&lt;=PaymentSchedule[[#This Row],[BEGINNING BALANCE]],PaymentSchedule[[#This Row],[BEGINNING BALANCE]]-PaymentSchedule[[#This Row],[PRINCIPAL]],0),"")</f>
        <v>94351.193216830172</v>
      </c>
      <c r="K67" s="14">
        <f>IF(PaymentSchedule[[#This Row],[PMT NO]]&lt;&gt;"",SUM(INDEX(PaymentSchedule[INTEREST],1,1):PaymentSchedule[[#This Row],[INTEREST]]),"")</f>
        <v>30672.686624650261</v>
      </c>
    </row>
    <row r="68" spans="2:11" x14ac:dyDescent="0.2">
      <c r="B68" s="12">
        <f>IF(LoanIsGood,IF(ROW()-ROW(PaymentSchedule[[#Headers],[PMT NO]])&gt;ScheduledNumberOfPayments,"",ROW()-ROW(PaymentSchedule[[#Headers],[PMT NO]])),"")</f>
        <v>57</v>
      </c>
      <c r="C68" s="13">
        <f>IF(PaymentSchedule[[#This Row],[PMT NO]]&lt;&gt;"",EOMONTH(LoanStartDate,ROW(PaymentSchedule[[#This Row],[PMT NO]])-ROW(PaymentSchedule[[#Headers],[PMT NO]])-2)+DAY(LoanStartDate),"")</f>
        <v>45665</v>
      </c>
      <c r="D68" s="14">
        <f>IF(PaymentSchedule[[#This Row],[PMT NO]]&lt;&gt;"",IF(ROW()-ROW(PaymentSchedule[[#Headers],[BEGINNING BALANCE]])=1,LoanAmount,INDEX(PaymentSchedule[ENDING BALANCE],ROW()-ROW(PaymentSchedule[[#Headers],[BEGINNING BALANCE]])-1)),"")</f>
        <v>94351.193216830172</v>
      </c>
      <c r="E68" s="14">
        <f>IF(PaymentSchedule[[#This Row],[PMT NO]]&lt;&gt;"",ScheduledPayment,"")</f>
        <v>648.59809656821528</v>
      </c>
      <c r="F68" s="25">
        <v>0</v>
      </c>
      <c r="G6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8" s="14">
        <f>IF(PaymentSchedule[[#This Row],[PMT NO]]&lt;&gt;"",PaymentSchedule[[#This Row],[TOTAL PAYMENT]]-PaymentSchedule[[#This Row],[INTEREST]],"")</f>
        <v>117.8726347235455</v>
      </c>
      <c r="I68" s="14">
        <f>IF(PaymentSchedule[[#This Row],[PMT NO]]&lt;&gt;"",PaymentSchedule[[#This Row],[BEGINNING BALANCE]]*(InterestRate/PaymentsPerYear),"")</f>
        <v>530.72546184466978</v>
      </c>
      <c r="J68" s="14">
        <f>IF(PaymentSchedule[[#This Row],[PMT NO]]&lt;&gt;"",IF(PaymentSchedule[[#This Row],[SCHEDULED PAYMENT]]+PaymentSchedule[[#This Row],[EXTRA PAYMENT]]&lt;=PaymentSchedule[[#This Row],[BEGINNING BALANCE]],PaymentSchedule[[#This Row],[BEGINNING BALANCE]]-PaymentSchedule[[#This Row],[PRINCIPAL]],0),"")</f>
        <v>94233.320582106622</v>
      </c>
      <c r="K68" s="14">
        <f>IF(PaymentSchedule[[#This Row],[PMT NO]]&lt;&gt;"",SUM(INDEX(PaymentSchedule[INTEREST],1,1):PaymentSchedule[[#This Row],[INTEREST]]),"")</f>
        <v>31203.412086494933</v>
      </c>
    </row>
    <row r="69" spans="2:11" x14ac:dyDescent="0.2">
      <c r="B69" s="12">
        <f>IF(LoanIsGood,IF(ROW()-ROW(PaymentSchedule[[#Headers],[PMT NO]])&gt;ScheduledNumberOfPayments,"",ROW()-ROW(PaymentSchedule[[#Headers],[PMT NO]])),"")</f>
        <v>58</v>
      </c>
      <c r="C69" s="13">
        <f>IF(PaymentSchedule[[#This Row],[PMT NO]]&lt;&gt;"",EOMONTH(LoanStartDate,ROW(PaymentSchedule[[#This Row],[PMT NO]])-ROW(PaymentSchedule[[#Headers],[PMT NO]])-2)+DAY(LoanStartDate),"")</f>
        <v>45696</v>
      </c>
      <c r="D69" s="14">
        <f>IF(PaymentSchedule[[#This Row],[PMT NO]]&lt;&gt;"",IF(ROW()-ROW(PaymentSchedule[[#Headers],[BEGINNING BALANCE]])=1,LoanAmount,INDEX(PaymentSchedule[ENDING BALANCE],ROW()-ROW(PaymentSchedule[[#Headers],[BEGINNING BALANCE]])-1)),"")</f>
        <v>94233.320582106622</v>
      </c>
      <c r="E69" s="14">
        <f>IF(PaymentSchedule[[#This Row],[PMT NO]]&lt;&gt;"",ScheduledPayment,"")</f>
        <v>648.59809656821528</v>
      </c>
      <c r="F69" s="25">
        <v>0</v>
      </c>
      <c r="G6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69" s="14">
        <f>IF(PaymentSchedule[[#This Row],[PMT NO]]&lt;&gt;"",PaymentSchedule[[#This Row],[TOTAL PAYMENT]]-PaymentSchedule[[#This Row],[INTEREST]],"")</f>
        <v>118.53566829386546</v>
      </c>
      <c r="I69" s="14">
        <f>IF(PaymentSchedule[[#This Row],[PMT NO]]&lt;&gt;"",PaymentSchedule[[#This Row],[BEGINNING BALANCE]]*(InterestRate/PaymentsPerYear),"")</f>
        <v>530.06242827434983</v>
      </c>
      <c r="J69" s="14">
        <f>IF(PaymentSchedule[[#This Row],[PMT NO]]&lt;&gt;"",IF(PaymentSchedule[[#This Row],[SCHEDULED PAYMENT]]+PaymentSchedule[[#This Row],[EXTRA PAYMENT]]&lt;=PaymentSchedule[[#This Row],[BEGINNING BALANCE]],PaymentSchedule[[#This Row],[BEGINNING BALANCE]]-PaymentSchedule[[#This Row],[PRINCIPAL]],0),"")</f>
        <v>94114.784913812764</v>
      </c>
      <c r="K69" s="14">
        <f>IF(PaymentSchedule[[#This Row],[PMT NO]]&lt;&gt;"",SUM(INDEX(PaymentSchedule[INTEREST],1,1):PaymentSchedule[[#This Row],[INTEREST]]),"")</f>
        <v>31733.474514769281</v>
      </c>
    </row>
    <row r="70" spans="2:11" x14ac:dyDescent="0.2">
      <c r="B70" s="12">
        <f>IF(LoanIsGood,IF(ROW()-ROW(PaymentSchedule[[#Headers],[PMT NO]])&gt;ScheduledNumberOfPayments,"",ROW()-ROW(PaymentSchedule[[#Headers],[PMT NO]])),"")</f>
        <v>59</v>
      </c>
      <c r="C70" s="13">
        <f>IF(PaymentSchedule[[#This Row],[PMT NO]]&lt;&gt;"",EOMONTH(LoanStartDate,ROW(PaymentSchedule[[#This Row],[PMT NO]])-ROW(PaymentSchedule[[#Headers],[PMT NO]])-2)+DAY(LoanStartDate),"")</f>
        <v>45724</v>
      </c>
      <c r="D70" s="14">
        <f>IF(PaymentSchedule[[#This Row],[PMT NO]]&lt;&gt;"",IF(ROW()-ROW(PaymentSchedule[[#Headers],[BEGINNING BALANCE]])=1,LoanAmount,INDEX(PaymentSchedule[ENDING BALANCE],ROW()-ROW(PaymentSchedule[[#Headers],[BEGINNING BALANCE]])-1)),"")</f>
        <v>94114.784913812764</v>
      </c>
      <c r="E70" s="14">
        <f>IF(PaymentSchedule[[#This Row],[PMT NO]]&lt;&gt;"",ScheduledPayment,"")</f>
        <v>648.59809656821528</v>
      </c>
      <c r="F70" s="25">
        <v>0</v>
      </c>
      <c r="G7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0" s="14">
        <f>IF(PaymentSchedule[[#This Row],[PMT NO]]&lt;&gt;"",PaymentSchedule[[#This Row],[TOTAL PAYMENT]]-PaymentSchedule[[#This Row],[INTEREST]],"")</f>
        <v>119.20243142801837</v>
      </c>
      <c r="I70" s="14">
        <f>IF(PaymentSchedule[[#This Row],[PMT NO]]&lt;&gt;"",PaymentSchedule[[#This Row],[BEGINNING BALANCE]]*(InterestRate/PaymentsPerYear),"")</f>
        <v>529.39566514019691</v>
      </c>
      <c r="J70" s="14">
        <f>IF(PaymentSchedule[[#This Row],[PMT NO]]&lt;&gt;"",IF(PaymentSchedule[[#This Row],[SCHEDULED PAYMENT]]+PaymentSchedule[[#This Row],[EXTRA PAYMENT]]&lt;=PaymentSchedule[[#This Row],[BEGINNING BALANCE]],PaymentSchedule[[#This Row],[BEGINNING BALANCE]]-PaymentSchedule[[#This Row],[PRINCIPAL]],0),"")</f>
        <v>93995.582482384751</v>
      </c>
      <c r="K70" s="14">
        <f>IF(PaymentSchedule[[#This Row],[PMT NO]]&lt;&gt;"",SUM(INDEX(PaymentSchedule[INTEREST],1,1):PaymentSchedule[[#This Row],[INTEREST]]),"")</f>
        <v>32262.870179909478</v>
      </c>
    </row>
    <row r="71" spans="2:11" x14ac:dyDescent="0.2">
      <c r="B71" s="12">
        <f>IF(LoanIsGood,IF(ROW()-ROW(PaymentSchedule[[#Headers],[PMT NO]])&gt;ScheduledNumberOfPayments,"",ROW()-ROW(PaymentSchedule[[#Headers],[PMT NO]])),"")</f>
        <v>60</v>
      </c>
      <c r="C71" s="13">
        <f>IF(PaymentSchedule[[#This Row],[PMT NO]]&lt;&gt;"",EOMONTH(LoanStartDate,ROW(PaymentSchedule[[#This Row],[PMT NO]])-ROW(PaymentSchedule[[#Headers],[PMT NO]])-2)+DAY(LoanStartDate),"")</f>
        <v>45755</v>
      </c>
      <c r="D71" s="14">
        <f>IF(PaymentSchedule[[#This Row],[PMT NO]]&lt;&gt;"",IF(ROW()-ROW(PaymentSchedule[[#Headers],[BEGINNING BALANCE]])=1,LoanAmount,INDEX(PaymentSchedule[ENDING BALANCE],ROW()-ROW(PaymentSchedule[[#Headers],[BEGINNING BALANCE]])-1)),"")</f>
        <v>93995.582482384751</v>
      </c>
      <c r="E71" s="14">
        <f>IF(PaymentSchedule[[#This Row],[PMT NO]]&lt;&gt;"",ScheduledPayment,"")</f>
        <v>648.59809656821528</v>
      </c>
      <c r="F71" s="25">
        <v>0</v>
      </c>
      <c r="G7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1" s="14">
        <f>IF(PaymentSchedule[[#This Row],[PMT NO]]&lt;&gt;"",PaymentSchedule[[#This Row],[TOTAL PAYMENT]]-PaymentSchedule[[#This Row],[INTEREST]],"")</f>
        <v>119.87294510480103</v>
      </c>
      <c r="I71" s="14">
        <f>IF(PaymentSchedule[[#This Row],[PMT NO]]&lt;&gt;"",PaymentSchedule[[#This Row],[BEGINNING BALANCE]]*(InterestRate/PaymentsPerYear),"")</f>
        <v>528.72515146341425</v>
      </c>
      <c r="J71" s="14">
        <f>IF(PaymentSchedule[[#This Row],[PMT NO]]&lt;&gt;"",IF(PaymentSchedule[[#This Row],[SCHEDULED PAYMENT]]+PaymentSchedule[[#This Row],[EXTRA PAYMENT]]&lt;=PaymentSchedule[[#This Row],[BEGINNING BALANCE]],PaymentSchedule[[#This Row],[BEGINNING BALANCE]]-PaymentSchedule[[#This Row],[PRINCIPAL]],0),"")</f>
        <v>93875.709537279952</v>
      </c>
      <c r="K71" s="14">
        <f>IF(PaymentSchedule[[#This Row],[PMT NO]]&lt;&gt;"",SUM(INDEX(PaymentSchedule[INTEREST],1,1):PaymentSchedule[[#This Row],[INTEREST]]),"")</f>
        <v>32791.59533137289</v>
      </c>
    </row>
    <row r="72" spans="2:11" x14ac:dyDescent="0.2">
      <c r="B72" s="12">
        <f>IF(LoanIsGood,IF(ROW()-ROW(PaymentSchedule[[#Headers],[PMT NO]])&gt;ScheduledNumberOfPayments,"",ROW()-ROW(PaymentSchedule[[#Headers],[PMT NO]])),"")</f>
        <v>61</v>
      </c>
      <c r="C72" s="13">
        <f>IF(PaymentSchedule[[#This Row],[PMT NO]]&lt;&gt;"",EOMONTH(LoanStartDate,ROW(PaymentSchedule[[#This Row],[PMT NO]])-ROW(PaymentSchedule[[#Headers],[PMT NO]])-2)+DAY(LoanStartDate),"")</f>
        <v>45785</v>
      </c>
      <c r="D72" s="14">
        <f>IF(PaymentSchedule[[#This Row],[PMT NO]]&lt;&gt;"",IF(ROW()-ROW(PaymentSchedule[[#Headers],[BEGINNING BALANCE]])=1,LoanAmount,INDEX(PaymentSchedule[ENDING BALANCE],ROW()-ROW(PaymentSchedule[[#Headers],[BEGINNING BALANCE]])-1)),"")</f>
        <v>93875.709537279952</v>
      </c>
      <c r="E72" s="14">
        <f>IF(PaymentSchedule[[#This Row],[PMT NO]]&lt;&gt;"",ScheduledPayment,"")</f>
        <v>648.59809656821528</v>
      </c>
      <c r="F72" s="25">
        <v>0</v>
      </c>
      <c r="G7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2" s="14">
        <f>IF(PaymentSchedule[[#This Row],[PMT NO]]&lt;&gt;"",PaymentSchedule[[#This Row],[TOTAL PAYMENT]]-PaymentSchedule[[#This Row],[INTEREST]],"")</f>
        <v>120.54723042101546</v>
      </c>
      <c r="I72" s="14">
        <f>IF(PaymentSchedule[[#This Row],[PMT NO]]&lt;&gt;"",PaymentSchedule[[#This Row],[BEGINNING BALANCE]]*(InterestRate/PaymentsPerYear),"")</f>
        <v>528.05086614719983</v>
      </c>
      <c r="J72" s="14">
        <f>IF(PaymentSchedule[[#This Row],[PMT NO]]&lt;&gt;"",IF(PaymentSchedule[[#This Row],[SCHEDULED PAYMENT]]+PaymentSchedule[[#This Row],[EXTRA PAYMENT]]&lt;=PaymentSchedule[[#This Row],[BEGINNING BALANCE]],PaymentSchedule[[#This Row],[BEGINNING BALANCE]]-PaymentSchedule[[#This Row],[PRINCIPAL]],0),"")</f>
        <v>93755.16230685894</v>
      </c>
      <c r="K72" s="14">
        <f>IF(PaymentSchedule[[#This Row],[PMT NO]]&lt;&gt;"",SUM(INDEX(PaymentSchedule[INTEREST],1,1):PaymentSchedule[[#This Row],[INTEREST]]),"")</f>
        <v>33319.646197520087</v>
      </c>
    </row>
    <row r="73" spans="2:11" x14ac:dyDescent="0.2">
      <c r="B73" s="12">
        <f>IF(LoanIsGood,IF(ROW()-ROW(PaymentSchedule[[#Headers],[PMT NO]])&gt;ScheduledNumberOfPayments,"",ROW()-ROW(PaymentSchedule[[#Headers],[PMT NO]])),"")</f>
        <v>62</v>
      </c>
      <c r="C73" s="13">
        <f>IF(PaymentSchedule[[#This Row],[PMT NO]]&lt;&gt;"",EOMONTH(LoanStartDate,ROW(PaymentSchedule[[#This Row],[PMT NO]])-ROW(PaymentSchedule[[#Headers],[PMT NO]])-2)+DAY(LoanStartDate),"")</f>
        <v>45816</v>
      </c>
      <c r="D73" s="14">
        <f>IF(PaymentSchedule[[#This Row],[PMT NO]]&lt;&gt;"",IF(ROW()-ROW(PaymentSchedule[[#Headers],[BEGINNING BALANCE]])=1,LoanAmount,INDEX(PaymentSchedule[ENDING BALANCE],ROW()-ROW(PaymentSchedule[[#Headers],[BEGINNING BALANCE]])-1)),"")</f>
        <v>93755.16230685894</v>
      </c>
      <c r="E73" s="14">
        <f>IF(PaymentSchedule[[#This Row],[PMT NO]]&lt;&gt;"",ScheduledPayment,"")</f>
        <v>648.59809656821528</v>
      </c>
      <c r="F73" s="25">
        <v>0</v>
      </c>
      <c r="G7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3" s="14">
        <f>IF(PaymentSchedule[[#This Row],[PMT NO]]&lt;&gt;"",PaymentSchedule[[#This Row],[TOTAL PAYMENT]]-PaymentSchedule[[#This Row],[INTEREST]],"")</f>
        <v>121.22530859213373</v>
      </c>
      <c r="I73" s="14">
        <f>IF(PaymentSchedule[[#This Row],[PMT NO]]&lt;&gt;"",PaymentSchedule[[#This Row],[BEGINNING BALANCE]]*(InterestRate/PaymentsPerYear),"")</f>
        <v>527.37278797608155</v>
      </c>
      <c r="J73" s="14">
        <f>IF(PaymentSchedule[[#This Row],[PMT NO]]&lt;&gt;"",IF(PaymentSchedule[[#This Row],[SCHEDULED PAYMENT]]+PaymentSchedule[[#This Row],[EXTRA PAYMENT]]&lt;=PaymentSchedule[[#This Row],[BEGINNING BALANCE]],PaymentSchedule[[#This Row],[BEGINNING BALANCE]]-PaymentSchedule[[#This Row],[PRINCIPAL]],0),"")</f>
        <v>93633.936998266799</v>
      </c>
      <c r="K73" s="14">
        <f>IF(PaymentSchedule[[#This Row],[PMT NO]]&lt;&gt;"",SUM(INDEX(PaymentSchedule[INTEREST],1,1):PaymentSchedule[[#This Row],[INTEREST]]),"")</f>
        <v>33847.018985496172</v>
      </c>
    </row>
    <row r="74" spans="2:11" x14ac:dyDescent="0.2">
      <c r="B74" s="12">
        <f>IF(LoanIsGood,IF(ROW()-ROW(PaymentSchedule[[#Headers],[PMT NO]])&gt;ScheduledNumberOfPayments,"",ROW()-ROW(PaymentSchedule[[#Headers],[PMT NO]])),"")</f>
        <v>63</v>
      </c>
      <c r="C74" s="13">
        <f>IF(PaymentSchedule[[#This Row],[PMT NO]]&lt;&gt;"",EOMONTH(LoanStartDate,ROW(PaymentSchedule[[#This Row],[PMT NO]])-ROW(PaymentSchedule[[#Headers],[PMT NO]])-2)+DAY(LoanStartDate),"")</f>
        <v>45846</v>
      </c>
      <c r="D74" s="14">
        <f>IF(PaymentSchedule[[#This Row],[PMT NO]]&lt;&gt;"",IF(ROW()-ROW(PaymentSchedule[[#Headers],[BEGINNING BALANCE]])=1,LoanAmount,INDEX(PaymentSchedule[ENDING BALANCE],ROW()-ROW(PaymentSchedule[[#Headers],[BEGINNING BALANCE]])-1)),"")</f>
        <v>93633.936998266799</v>
      </c>
      <c r="E74" s="14">
        <f>IF(PaymentSchedule[[#This Row],[PMT NO]]&lt;&gt;"",ScheduledPayment,"")</f>
        <v>648.59809656821528</v>
      </c>
      <c r="F74" s="25">
        <v>0</v>
      </c>
      <c r="G7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4" s="14">
        <f>IF(PaymentSchedule[[#This Row],[PMT NO]]&lt;&gt;"",PaymentSchedule[[#This Row],[TOTAL PAYMENT]]-PaymentSchedule[[#This Row],[INTEREST]],"")</f>
        <v>121.90720095296444</v>
      </c>
      <c r="I74" s="14">
        <f>IF(PaymentSchedule[[#This Row],[PMT NO]]&lt;&gt;"",PaymentSchedule[[#This Row],[BEGINNING BALANCE]]*(InterestRate/PaymentsPerYear),"")</f>
        <v>526.69089561525084</v>
      </c>
      <c r="J74" s="14">
        <f>IF(PaymentSchedule[[#This Row],[PMT NO]]&lt;&gt;"",IF(PaymentSchedule[[#This Row],[SCHEDULED PAYMENT]]+PaymentSchedule[[#This Row],[EXTRA PAYMENT]]&lt;=PaymentSchedule[[#This Row],[BEGINNING BALANCE]],PaymentSchedule[[#This Row],[BEGINNING BALANCE]]-PaymentSchedule[[#This Row],[PRINCIPAL]],0),"")</f>
        <v>93512.029797313837</v>
      </c>
      <c r="K74" s="14">
        <f>IF(PaymentSchedule[[#This Row],[PMT NO]]&lt;&gt;"",SUM(INDEX(PaymentSchedule[INTEREST],1,1):PaymentSchedule[[#This Row],[INTEREST]]),"")</f>
        <v>34373.709881111419</v>
      </c>
    </row>
    <row r="75" spans="2:11" x14ac:dyDescent="0.2">
      <c r="B75" s="12">
        <f>IF(LoanIsGood,IF(ROW()-ROW(PaymentSchedule[[#Headers],[PMT NO]])&gt;ScheduledNumberOfPayments,"",ROW()-ROW(PaymentSchedule[[#Headers],[PMT NO]])),"")</f>
        <v>64</v>
      </c>
      <c r="C75" s="13">
        <f>IF(PaymentSchedule[[#This Row],[PMT NO]]&lt;&gt;"",EOMONTH(LoanStartDate,ROW(PaymentSchedule[[#This Row],[PMT NO]])-ROW(PaymentSchedule[[#Headers],[PMT NO]])-2)+DAY(LoanStartDate),"")</f>
        <v>45877</v>
      </c>
      <c r="D75" s="14">
        <f>IF(PaymentSchedule[[#This Row],[PMT NO]]&lt;&gt;"",IF(ROW()-ROW(PaymentSchedule[[#Headers],[BEGINNING BALANCE]])=1,LoanAmount,INDEX(PaymentSchedule[ENDING BALANCE],ROW()-ROW(PaymentSchedule[[#Headers],[BEGINNING BALANCE]])-1)),"")</f>
        <v>93512.029797313837</v>
      </c>
      <c r="E75" s="14">
        <f>IF(PaymentSchedule[[#This Row],[PMT NO]]&lt;&gt;"",ScheduledPayment,"")</f>
        <v>648.59809656821528</v>
      </c>
      <c r="F75" s="25">
        <v>0</v>
      </c>
      <c r="G7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5" s="14">
        <f>IF(PaymentSchedule[[#This Row],[PMT NO]]&lt;&gt;"",PaymentSchedule[[#This Row],[TOTAL PAYMENT]]-PaymentSchedule[[#This Row],[INTEREST]],"")</f>
        <v>122.59292895832493</v>
      </c>
      <c r="I75" s="14">
        <f>IF(PaymentSchedule[[#This Row],[PMT NO]]&lt;&gt;"",PaymentSchedule[[#This Row],[BEGINNING BALANCE]]*(InterestRate/PaymentsPerYear),"")</f>
        <v>526.00516760989035</v>
      </c>
      <c r="J75" s="14">
        <f>IF(PaymentSchedule[[#This Row],[PMT NO]]&lt;&gt;"",IF(PaymentSchedule[[#This Row],[SCHEDULED PAYMENT]]+PaymentSchedule[[#This Row],[EXTRA PAYMENT]]&lt;=PaymentSchedule[[#This Row],[BEGINNING BALANCE]],PaymentSchedule[[#This Row],[BEGINNING BALANCE]]-PaymentSchedule[[#This Row],[PRINCIPAL]],0),"")</f>
        <v>93389.436868355508</v>
      </c>
      <c r="K75" s="14">
        <f>IF(PaymentSchedule[[#This Row],[PMT NO]]&lt;&gt;"",SUM(INDEX(PaymentSchedule[INTEREST],1,1):PaymentSchedule[[#This Row],[INTEREST]]),"")</f>
        <v>34899.715048721308</v>
      </c>
    </row>
    <row r="76" spans="2:11" x14ac:dyDescent="0.2">
      <c r="B76" s="12">
        <f>IF(LoanIsGood,IF(ROW()-ROW(PaymentSchedule[[#Headers],[PMT NO]])&gt;ScheduledNumberOfPayments,"",ROW()-ROW(PaymentSchedule[[#Headers],[PMT NO]])),"")</f>
        <v>65</v>
      </c>
      <c r="C76" s="13">
        <f>IF(PaymentSchedule[[#This Row],[PMT NO]]&lt;&gt;"",EOMONTH(LoanStartDate,ROW(PaymentSchedule[[#This Row],[PMT NO]])-ROW(PaymentSchedule[[#Headers],[PMT NO]])-2)+DAY(LoanStartDate),"")</f>
        <v>45908</v>
      </c>
      <c r="D76" s="14">
        <f>IF(PaymentSchedule[[#This Row],[PMT NO]]&lt;&gt;"",IF(ROW()-ROW(PaymentSchedule[[#Headers],[BEGINNING BALANCE]])=1,LoanAmount,INDEX(PaymentSchedule[ENDING BALANCE],ROW()-ROW(PaymentSchedule[[#Headers],[BEGINNING BALANCE]])-1)),"")</f>
        <v>93389.436868355508</v>
      </c>
      <c r="E76" s="14">
        <f>IF(PaymentSchedule[[#This Row],[PMT NO]]&lt;&gt;"",ScheduledPayment,"")</f>
        <v>648.59809656821528</v>
      </c>
      <c r="F76" s="25">
        <v>0</v>
      </c>
      <c r="G7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6" s="14">
        <f>IF(PaymentSchedule[[#This Row],[PMT NO]]&lt;&gt;"",PaymentSchedule[[#This Row],[TOTAL PAYMENT]]-PaymentSchedule[[#This Row],[INTEREST]],"")</f>
        <v>123.28251418371553</v>
      </c>
      <c r="I76" s="14">
        <f>IF(PaymentSchedule[[#This Row],[PMT NO]]&lt;&gt;"",PaymentSchedule[[#This Row],[BEGINNING BALANCE]]*(InterestRate/PaymentsPerYear),"")</f>
        <v>525.31558238449975</v>
      </c>
      <c r="J76" s="14">
        <f>IF(PaymentSchedule[[#This Row],[PMT NO]]&lt;&gt;"",IF(PaymentSchedule[[#This Row],[SCHEDULED PAYMENT]]+PaymentSchedule[[#This Row],[EXTRA PAYMENT]]&lt;=PaymentSchedule[[#This Row],[BEGINNING BALANCE]],PaymentSchedule[[#This Row],[BEGINNING BALANCE]]-PaymentSchedule[[#This Row],[PRINCIPAL]],0),"")</f>
        <v>93266.154354171798</v>
      </c>
      <c r="K76" s="14">
        <f>IF(PaymentSchedule[[#This Row],[PMT NO]]&lt;&gt;"",SUM(INDEX(PaymentSchedule[INTEREST],1,1):PaymentSchedule[[#This Row],[INTEREST]]),"")</f>
        <v>35425.030631105808</v>
      </c>
    </row>
    <row r="77" spans="2:11" x14ac:dyDescent="0.2">
      <c r="B77" s="12">
        <f>IF(LoanIsGood,IF(ROW()-ROW(PaymentSchedule[[#Headers],[PMT NO]])&gt;ScheduledNumberOfPayments,"",ROW()-ROW(PaymentSchedule[[#Headers],[PMT NO]])),"")</f>
        <v>66</v>
      </c>
      <c r="C77" s="13">
        <f>IF(PaymentSchedule[[#This Row],[PMT NO]]&lt;&gt;"",EOMONTH(LoanStartDate,ROW(PaymentSchedule[[#This Row],[PMT NO]])-ROW(PaymentSchedule[[#Headers],[PMT NO]])-2)+DAY(LoanStartDate),"")</f>
        <v>45938</v>
      </c>
      <c r="D77" s="14">
        <f>IF(PaymentSchedule[[#This Row],[PMT NO]]&lt;&gt;"",IF(ROW()-ROW(PaymentSchedule[[#Headers],[BEGINNING BALANCE]])=1,LoanAmount,INDEX(PaymentSchedule[ENDING BALANCE],ROW()-ROW(PaymentSchedule[[#Headers],[BEGINNING BALANCE]])-1)),"")</f>
        <v>93266.154354171798</v>
      </c>
      <c r="E77" s="14">
        <f>IF(PaymentSchedule[[#This Row],[PMT NO]]&lt;&gt;"",ScheduledPayment,"")</f>
        <v>648.59809656821528</v>
      </c>
      <c r="F77" s="25">
        <v>0</v>
      </c>
      <c r="G7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7" s="14">
        <f>IF(PaymentSchedule[[#This Row],[PMT NO]]&lt;&gt;"",PaymentSchedule[[#This Row],[TOTAL PAYMENT]]-PaymentSchedule[[#This Row],[INTEREST]],"")</f>
        <v>123.97597832599888</v>
      </c>
      <c r="I77" s="14">
        <f>IF(PaymentSchedule[[#This Row],[PMT NO]]&lt;&gt;"",PaymentSchedule[[#This Row],[BEGINNING BALANCE]]*(InterestRate/PaymentsPerYear),"")</f>
        <v>524.6221182422164</v>
      </c>
      <c r="J77" s="14">
        <f>IF(PaymentSchedule[[#This Row],[PMT NO]]&lt;&gt;"",IF(PaymentSchedule[[#This Row],[SCHEDULED PAYMENT]]+PaymentSchedule[[#This Row],[EXTRA PAYMENT]]&lt;=PaymentSchedule[[#This Row],[BEGINNING BALANCE]],PaymentSchedule[[#This Row],[BEGINNING BALANCE]]-PaymentSchedule[[#This Row],[PRINCIPAL]],0),"")</f>
        <v>93142.178375845804</v>
      </c>
      <c r="K77" s="14">
        <f>IF(PaymentSchedule[[#This Row],[PMT NO]]&lt;&gt;"",SUM(INDEX(PaymentSchedule[INTEREST],1,1):PaymentSchedule[[#This Row],[INTEREST]]),"")</f>
        <v>35949.652749348024</v>
      </c>
    </row>
    <row r="78" spans="2:11" x14ac:dyDescent="0.2">
      <c r="B78" s="12">
        <f>IF(LoanIsGood,IF(ROW()-ROW(PaymentSchedule[[#Headers],[PMT NO]])&gt;ScheduledNumberOfPayments,"",ROW()-ROW(PaymentSchedule[[#Headers],[PMT NO]])),"")</f>
        <v>67</v>
      </c>
      <c r="C78" s="13">
        <f>IF(PaymentSchedule[[#This Row],[PMT NO]]&lt;&gt;"",EOMONTH(LoanStartDate,ROW(PaymentSchedule[[#This Row],[PMT NO]])-ROW(PaymentSchedule[[#Headers],[PMT NO]])-2)+DAY(LoanStartDate),"")</f>
        <v>45969</v>
      </c>
      <c r="D78" s="14">
        <f>IF(PaymentSchedule[[#This Row],[PMT NO]]&lt;&gt;"",IF(ROW()-ROW(PaymentSchedule[[#Headers],[BEGINNING BALANCE]])=1,LoanAmount,INDEX(PaymentSchedule[ENDING BALANCE],ROW()-ROW(PaymentSchedule[[#Headers],[BEGINNING BALANCE]])-1)),"")</f>
        <v>93142.178375845804</v>
      </c>
      <c r="E78" s="14">
        <f>IF(PaymentSchedule[[#This Row],[PMT NO]]&lt;&gt;"",ScheduledPayment,"")</f>
        <v>648.59809656821528</v>
      </c>
      <c r="F78" s="25">
        <v>0</v>
      </c>
      <c r="G7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8" s="14">
        <f>IF(PaymentSchedule[[#This Row],[PMT NO]]&lt;&gt;"",PaymentSchedule[[#This Row],[TOTAL PAYMENT]]-PaymentSchedule[[#This Row],[INTEREST]],"")</f>
        <v>124.67334320408258</v>
      </c>
      <c r="I78" s="14">
        <f>IF(PaymentSchedule[[#This Row],[PMT NO]]&lt;&gt;"",PaymentSchedule[[#This Row],[BEGINNING BALANCE]]*(InterestRate/PaymentsPerYear),"")</f>
        <v>523.9247533641327</v>
      </c>
      <c r="J78" s="14">
        <f>IF(PaymentSchedule[[#This Row],[PMT NO]]&lt;&gt;"",IF(PaymentSchedule[[#This Row],[SCHEDULED PAYMENT]]+PaymentSchedule[[#This Row],[EXTRA PAYMENT]]&lt;=PaymentSchedule[[#This Row],[BEGINNING BALANCE]],PaymentSchedule[[#This Row],[BEGINNING BALANCE]]-PaymentSchedule[[#This Row],[PRINCIPAL]],0),"")</f>
        <v>93017.505032641726</v>
      </c>
      <c r="K78" s="14">
        <f>IF(PaymentSchedule[[#This Row],[PMT NO]]&lt;&gt;"",SUM(INDEX(PaymentSchedule[INTEREST],1,1):PaymentSchedule[[#This Row],[INTEREST]]),"")</f>
        <v>36473.577502712156</v>
      </c>
    </row>
    <row r="79" spans="2:11" x14ac:dyDescent="0.2">
      <c r="B79" s="12">
        <f>IF(LoanIsGood,IF(ROW()-ROW(PaymentSchedule[[#Headers],[PMT NO]])&gt;ScheduledNumberOfPayments,"",ROW()-ROW(PaymentSchedule[[#Headers],[PMT NO]])),"")</f>
        <v>68</v>
      </c>
      <c r="C79" s="13">
        <f>IF(PaymentSchedule[[#This Row],[PMT NO]]&lt;&gt;"",EOMONTH(LoanStartDate,ROW(PaymentSchedule[[#This Row],[PMT NO]])-ROW(PaymentSchedule[[#Headers],[PMT NO]])-2)+DAY(LoanStartDate),"")</f>
        <v>45999</v>
      </c>
      <c r="D79" s="14">
        <f>IF(PaymentSchedule[[#This Row],[PMT NO]]&lt;&gt;"",IF(ROW()-ROW(PaymentSchedule[[#Headers],[BEGINNING BALANCE]])=1,LoanAmount,INDEX(PaymentSchedule[ENDING BALANCE],ROW()-ROW(PaymentSchedule[[#Headers],[BEGINNING BALANCE]])-1)),"")</f>
        <v>93017.505032641726</v>
      </c>
      <c r="E79" s="14">
        <f>IF(PaymentSchedule[[#This Row],[PMT NO]]&lt;&gt;"",ScheduledPayment,"")</f>
        <v>648.59809656821528</v>
      </c>
      <c r="F79" s="25">
        <v>0</v>
      </c>
      <c r="G7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79" s="14">
        <f>IF(PaymentSchedule[[#This Row],[PMT NO]]&lt;&gt;"",PaymentSchedule[[#This Row],[TOTAL PAYMENT]]-PaymentSchedule[[#This Row],[INTEREST]],"")</f>
        <v>125.37463075960557</v>
      </c>
      <c r="I79" s="14">
        <f>IF(PaymentSchedule[[#This Row],[PMT NO]]&lt;&gt;"",PaymentSchedule[[#This Row],[BEGINNING BALANCE]]*(InterestRate/PaymentsPerYear),"")</f>
        <v>523.22346580860972</v>
      </c>
      <c r="J79" s="14">
        <f>IF(PaymentSchedule[[#This Row],[PMT NO]]&lt;&gt;"",IF(PaymentSchedule[[#This Row],[SCHEDULED PAYMENT]]+PaymentSchedule[[#This Row],[EXTRA PAYMENT]]&lt;=PaymentSchedule[[#This Row],[BEGINNING BALANCE]],PaymentSchedule[[#This Row],[BEGINNING BALANCE]]-PaymentSchedule[[#This Row],[PRINCIPAL]],0),"")</f>
        <v>92892.130401882125</v>
      </c>
      <c r="K79" s="14">
        <f>IF(PaymentSchedule[[#This Row],[PMT NO]]&lt;&gt;"",SUM(INDEX(PaymentSchedule[INTEREST],1,1):PaymentSchedule[[#This Row],[INTEREST]]),"")</f>
        <v>36996.800968520765</v>
      </c>
    </row>
    <row r="80" spans="2:11" x14ac:dyDescent="0.2">
      <c r="B80" s="12">
        <f>IF(LoanIsGood,IF(ROW()-ROW(PaymentSchedule[[#Headers],[PMT NO]])&gt;ScheduledNumberOfPayments,"",ROW()-ROW(PaymentSchedule[[#Headers],[PMT NO]])),"")</f>
        <v>69</v>
      </c>
      <c r="C80" s="13">
        <f>IF(PaymentSchedule[[#This Row],[PMT NO]]&lt;&gt;"",EOMONTH(LoanStartDate,ROW(PaymentSchedule[[#This Row],[PMT NO]])-ROW(PaymentSchedule[[#Headers],[PMT NO]])-2)+DAY(LoanStartDate),"")</f>
        <v>46030</v>
      </c>
      <c r="D80" s="14">
        <f>IF(PaymentSchedule[[#This Row],[PMT NO]]&lt;&gt;"",IF(ROW()-ROW(PaymentSchedule[[#Headers],[BEGINNING BALANCE]])=1,LoanAmount,INDEX(PaymentSchedule[ENDING BALANCE],ROW()-ROW(PaymentSchedule[[#Headers],[BEGINNING BALANCE]])-1)),"")</f>
        <v>92892.130401882125</v>
      </c>
      <c r="E80" s="14">
        <f>IF(PaymentSchedule[[#This Row],[PMT NO]]&lt;&gt;"",ScheduledPayment,"")</f>
        <v>648.59809656821528</v>
      </c>
      <c r="F80" s="25">
        <v>0</v>
      </c>
      <c r="G8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0" s="14">
        <f>IF(PaymentSchedule[[#This Row],[PMT NO]]&lt;&gt;"",PaymentSchedule[[#This Row],[TOTAL PAYMENT]]-PaymentSchedule[[#This Row],[INTEREST]],"")</f>
        <v>126.07986305762824</v>
      </c>
      <c r="I80" s="14">
        <f>IF(PaymentSchedule[[#This Row],[PMT NO]]&lt;&gt;"",PaymentSchedule[[#This Row],[BEGINNING BALANCE]]*(InterestRate/PaymentsPerYear),"")</f>
        <v>522.51823351058704</v>
      </c>
      <c r="J80" s="14">
        <f>IF(PaymentSchedule[[#This Row],[PMT NO]]&lt;&gt;"",IF(PaymentSchedule[[#This Row],[SCHEDULED PAYMENT]]+PaymentSchedule[[#This Row],[EXTRA PAYMENT]]&lt;=PaymentSchedule[[#This Row],[BEGINNING BALANCE]],PaymentSchedule[[#This Row],[BEGINNING BALANCE]]-PaymentSchedule[[#This Row],[PRINCIPAL]],0),"")</f>
        <v>92766.050538824493</v>
      </c>
      <c r="K80" s="14">
        <f>IF(PaymentSchedule[[#This Row],[PMT NO]]&lt;&gt;"",SUM(INDEX(PaymentSchedule[INTEREST],1,1):PaymentSchedule[[#This Row],[INTEREST]]),"")</f>
        <v>37519.319202031351</v>
      </c>
    </row>
    <row r="81" spans="2:11" x14ac:dyDescent="0.2">
      <c r="B81" s="12">
        <f>IF(LoanIsGood,IF(ROW()-ROW(PaymentSchedule[[#Headers],[PMT NO]])&gt;ScheduledNumberOfPayments,"",ROW()-ROW(PaymentSchedule[[#Headers],[PMT NO]])),"")</f>
        <v>70</v>
      </c>
      <c r="C81" s="13">
        <f>IF(PaymentSchedule[[#This Row],[PMT NO]]&lt;&gt;"",EOMONTH(LoanStartDate,ROW(PaymentSchedule[[#This Row],[PMT NO]])-ROW(PaymentSchedule[[#Headers],[PMT NO]])-2)+DAY(LoanStartDate),"")</f>
        <v>46061</v>
      </c>
      <c r="D81" s="14">
        <f>IF(PaymentSchedule[[#This Row],[PMT NO]]&lt;&gt;"",IF(ROW()-ROW(PaymentSchedule[[#Headers],[BEGINNING BALANCE]])=1,LoanAmount,INDEX(PaymentSchedule[ENDING BALANCE],ROW()-ROW(PaymentSchedule[[#Headers],[BEGINNING BALANCE]])-1)),"")</f>
        <v>92766.050538824493</v>
      </c>
      <c r="E81" s="14">
        <f>IF(PaymentSchedule[[#This Row],[PMT NO]]&lt;&gt;"",ScheduledPayment,"")</f>
        <v>648.59809656821528</v>
      </c>
      <c r="F81" s="25">
        <v>0</v>
      </c>
      <c r="G8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1" s="14">
        <f>IF(PaymentSchedule[[#This Row],[PMT NO]]&lt;&gt;"",PaymentSchedule[[#This Row],[TOTAL PAYMENT]]-PaymentSchedule[[#This Row],[INTEREST]],"")</f>
        <v>126.7890622873274</v>
      </c>
      <c r="I81" s="14">
        <f>IF(PaymentSchedule[[#This Row],[PMT NO]]&lt;&gt;"",PaymentSchedule[[#This Row],[BEGINNING BALANCE]]*(InterestRate/PaymentsPerYear),"")</f>
        <v>521.80903428088789</v>
      </c>
      <c r="J81" s="14">
        <f>IF(PaymentSchedule[[#This Row],[PMT NO]]&lt;&gt;"",IF(PaymentSchedule[[#This Row],[SCHEDULED PAYMENT]]+PaymentSchedule[[#This Row],[EXTRA PAYMENT]]&lt;=PaymentSchedule[[#This Row],[BEGINNING BALANCE]],PaymentSchedule[[#This Row],[BEGINNING BALANCE]]-PaymentSchedule[[#This Row],[PRINCIPAL]],0),"")</f>
        <v>92639.261476537169</v>
      </c>
      <c r="K81" s="14">
        <f>IF(PaymentSchedule[[#This Row],[PMT NO]]&lt;&gt;"",SUM(INDEX(PaymentSchedule[INTEREST],1,1):PaymentSchedule[[#This Row],[INTEREST]]),"")</f>
        <v>38041.128236312237</v>
      </c>
    </row>
    <row r="82" spans="2:11" x14ac:dyDescent="0.2">
      <c r="B82" s="12">
        <f>IF(LoanIsGood,IF(ROW()-ROW(PaymentSchedule[[#Headers],[PMT NO]])&gt;ScheduledNumberOfPayments,"",ROW()-ROW(PaymentSchedule[[#Headers],[PMT NO]])),"")</f>
        <v>71</v>
      </c>
      <c r="C82" s="13">
        <f>IF(PaymentSchedule[[#This Row],[PMT NO]]&lt;&gt;"",EOMONTH(LoanStartDate,ROW(PaymentSchedule[[#This Row],[PMT NO]])-ROW(PaymentSchedule[[#Headers],[PMT NO]])-2)+DAY(LoanStartDate),"")</f>
        <v>46089</v>
      </c>
      <c r="D82" s="14">
        <f>IF(PaymentSchedule[[#This Row],[PMT NO]]&lt;&gt;"",IF(ROW()-ROW(PaymentSchedule[[#Headers],[BEGINNING BALANCE]])=1,LoanAmount,INDEX(PaymentSchedule[ENDING BALANCE],ROW()-ROW(PaymentSchedule[[#Headers],[BEGINNING BALANCE]])-1)),"")</f>
        <v>92639.261476537169</v>
      </c>
      <c r="E82" s="14">
        <f>IF(PaymentSchedule[[#This Row],[PMT NO]]&lt;&gt;"",ScheduledPayment,"")</f>
        <v>648.59809656821528</v>
      </c>
      <c r="F82" s="25">
        <v>0</v>
      </c>
      <c r="G8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2" s="14">
        <f>IF(PaymentSchedule[[#This Row],[PMT NO]]&lt;&gt;"",PaymentSchedule[[#This Row],[TOTAL PAYMENT]]-PaymentSchedule[[#This Row],[INTEREST]],"")</f>
        <v>127.50225076269362</v>
      </c>
      <c r="I82" s="14">
        <f>IF(PaymentSchedule[[#This Row],[PMT NO]]&lt;&gt;"",PaymentSchedule[[#This Row],[BEGINNING BALANCE]]*(InterestRate/PaymentsPerYear),"")</f>
        <v>521.09584580552166</v>
      </c>
      <c r="J82" s="14">
        <f>IF(PaymentSchedule[[#This Row],[PMT NO]]&lt;&gt;"",IF(PaymentSchedule[[#This Row],[SCHEDULED PAYMENT]]+PaymentSchedule[[#This Row],[EXTRA PAYMENT]]&lt;=PaymentSchedule[[#This Row],[BEGINNING BALANCE]],PaymentSchedule[[#This Row],[BEGINNING BALANCE]]-PaymentSchedule[[#This Row],[PRINCIPAL]],0),"")</f>
        <v>92511.759225774469</v>
      </c>
      <c r="K82" s="14">
        <f>IF(PaymentSchedule[[#This Row],[PMT NO]]&lt;&gt;"",SUM(INDEX(PaymentSchedule[INTEREST],1,1):PaymentSchedule[[#This Row],[INTEREST]]),"")</f>
        <v>38562.224082117762</v>
      </c>
    </row>
    <row r="83" spans="2:11" x14ac:dyDescent="0.2">
      <c r="B83" s="12">
        <f>IF(LoanIsGood,IF(ROW()-ROW(PaymentSchedule[[#Headers],[PMT NO]])&gt;ScheduledNumberOfPayments,"",ROW()-ROW(PaymentSchedule[[#Headers],[PMT NO]])),"")</f>
        <v>72</v>
      </c>
      <c r="C83" s="13">
        <f>IF(PaymentSchedule[[#This Row],[PMT NO]]&lt;&gt;"",EOMONTH(LoanStartDate,ROW(PaymentSchedule[[#This Row],[PMT NO]])-ROW(PaymentSchedule[[#Headers],[PMT NO]])-2)+DAY(LoanStartDate),"")</f>
        <v>46120</v>
      </c>
      <c r="D83" s="14">
        <f>IF(PaymentSchedule[[#This Row],[PMT NO]]&lt;&gt;"",IF(ROW()-ROW(PaymentSchedule[[#Headers],[BEGINNING BALANCE]])=1,LoanAmount,INDEX(PaymentSchedule[ENDING BALANCE],ROW()-ROW(PaymentSchedule[[#Headers],[BEGINNING BALANCE]])-1)),"")</f>
        <v>92511.759225774469</v>
      </c>
      <c r="E83" s="14">
        <f>IF(PaymentSchedule[[#This Row],[PMT NO]]&lt;&gt;"",ScheduledPayment,"")</f>
        <v>648.59809656821528</v>
      </c>
      <c r="F83" s="25">
        <v>0</v>
      </c>
      <c r="G8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3" s="14">
        <f>IF(PaymentSchedule[[#This Row],[PMT NO]]&lt;&gt;"",PaymentSchedule[[#This Row],[TOTAL PAYMENT]]-PaymentSchedule[[#This Row],[INTEREST]],"")</f>
        <v>128.21945092323381</v>
      </c>
      <c r="I83" s="14">
        <f>IF(PaymentSchedule[[#This Row],[PMT NO]]&lt;&gt;"",PaymentSchedule[[#This Row],[BEGINNING BALANCE]]*(InterestRate/PaymentsPerYear),"")</f>
        <v>520.37864564498148</v>
      </c>
      <c r="J83" s="14">
        <f>IF(PaymentSchedule[[#This Row],[PMT NO]]&lt;&gt;"",IF(PaymentSchedule[[#This Row],[SCHEDULED PAYMENT]]+PaymentSchedule[[#This Row],[EXTRA PAYMENT]]&lt;=PaymentSchedule[[#This Row],[BEGINNING BALANCE]],PaymentSchedule[[#This Row],[BEGINNING BALANCE]]-PaymentSchedule[[#This Row],[PRINCIPAL]],0),"")</f>
        <v>92383.539774851233</v>
      </c>
      <c r="K83" s="14">
        <f>IF(PaymentSchedule[[#This Row],[PMT NO]]&lt;&gt;"",SUM(INDEX(PaymentSchedule[INTEREST],1,1):PaymentSchedule[[#This Row],[INTEREST]]),"")</f>
        <v>39082.602727762744</v>
      </c>
    </row>
    <row r="84" spans="2:11" x14ac:dyDescent="0.2">
      <c r="B84" s="12">
        <f>IF(LoanIsGood,IF(ROW()-ROW(PaymentSchedule[[#Headers],[PMT NO]])&gt;ScheduledNumberOfPayments,"",ROW()-ROW(PaymentSchedule[[#Headers],[PMT NO]])),"")</f>
        <v>73</v>
      </c>
      <c r="C84" s="13">
        <f>IF(PaymentSchedule[[#This Row],[PMT NO]]&lt;&gt;"",EOMONTH(LoanStartDate,ROW(PaymentSchedule[[#This Row],[PMT NO]])-ROW(PaymentSchedule[[#Headers],[PMT NO]])-2)+DAY(LoanStartDate),"")</f>
        <v>46150</v>
      </c>
      <c r="D84" s="14">
        <f>IF(PaymentSchedule[[#This Row],[PMT NO]]&lt;&gt;"",IF(ROW()-ROW(PaymentSchedule[[#Headers],[BEGINNING BALANCE]])=1,LoanAmount,INDEX(PaymentSchedule[ENDING BALANCE],ROW()-ROW(PaymentSchedule[[#Headers],[BEGINNING BALANCE]])-1)),"")</f>
        <v>92383.539774851233</v>
      </c>
      <c r="E84" s="14">
        <f>IF(PaymentSchedule[[#This Row],[PMT NO]]&lt;&gt;"",ScheduledPayment,"")</f>
        <v>648.59809656821528</v>
      </c>
      <c r="F84" s="25">
        <v>0</v>
      </c>
      <c r="G8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4" s="14">
        <f>IF(PaymentSchedule[[#This Row],[PMT NO]]&lt;&gt;"",PaymentSchedule[[#This Row],[TOTAL PAYMENT]]-PaymentSchedule[[#This Row],[INTEREST]],"")</f>
        <v>128.94068533467703</v>
      </c>
      <c r="I84" s="14">
        <f>IF(PaymentSchedule[[#This Row],[PMT NO]]&lt;&gt;"",PaymentSchedule[[#This Row],[BEGINNING BALANCE]]*(InterestRate/PaymentsPerYear),"")</f>
        <v>519.65741123353826</v>
      </c>
      <c r="J84" s="14">
        <f>IF(PaymentSchedule[[#This Row],[PMT NO]]&lt;&gt;"",IF(PaymentSchedule[[#This Row],[SCHEDULED PAYMENT]]+PaymentSchedule[[#This Row],[EXTRA PAYMENT]]&lt;=PaymentSchedule[[#This Row],[BEGINNING BALANCE]],PaymentSchedule[[#This Row],[BEGINNING BALANCE]]-PaymentSchedule[[#This Row],[PRINCIPAL]],0),"")</f>
        <v>92254.59908951656</v>
      </c>
      <c r="K84" s="14">
        <f>IF(PaymentSchedule[[#This Row],[PMT NO]]&lt;&gt;"",SUM(INDEX(PaymentSchedule[INTEREST],1,1):PaymentSchedule[[#This Row],[INTEREST]]),"")</f>
        <v>39602.26013899628</v>
      </c>
    </row>
    <row r="85" spans="2:11" x14ac:dyDescent="0.2">
      <c r="B85" s="12">
        <f>IF(LoanIsGood,IF(ROW()-ROW(PaymentSchedule[[#Headers],[PMT NO]])&gt;ScheduledNumberOfPayments,"",ROW()-ROW(PaymentSchedule[[#Headers],[PMT NO]])),"")</f>
        <v>74</v>
      </c>
      <c r="C85" s="13">
        <f>IF(PaymentSchedule[[#This Row],[PMT NO]]&lt;&gt;"",EOMONTH(LoanStartDate,ROW(PaymentSchedule[[#This Row],[PMT NO]])-ROW(PaymentSchedule[[#Headers],[PMT NO]])-2)+DAY(LoanStartDate),"")</f>
        <v>46181</v>
      </c>
      <c r="D85" s="14">
        <f>IF(PaymentSchedule[[#This Row],[PMT NO]]&lt;&gt;"",IF(ROW()-ROW(PaymentSchedule[[#Headers],[BEGINNING BALANCE]])=1,LoanAmount,INDEX(PaymentSchedule[ENDING BALANCE],ROW()-ROW(PaymentSchedule[[#Headers],[BEGINNING BALANCE]])-1)),"")</f>
        <v>92254.59908951656</v>
      </c>
      <c r="E85" s="14">
        <f>IF(PaymentSchedule[[#This Row],[PMT NO]]&lt;&gt;"",ScheduledPayment,"")</f>
        <v>648.59809656821528</v>
      </c>
      <c r="F85" s="25">
        <v>0</v>
      </c>
      <c r="G8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5" s="14">
        <f>IF(PaymentSchedule[[#This Row],[PMT NO]]&lt;&gt;"",PaymentSchedule[[#This Row],[TOTAL PAYMENT]]-PaymentSchedule[[#This Row],[INTEREST]],"")</f>
        <v>129.66597668968461</v>
      </c>
      <c r="I85" s="14">
        <f>IF(PaymentSchedule[[#This Row],[PMT NO]]&lt;&gt;"",PaymentSchedule[[#This Row],[BEGINNING BALANCE]]*(InterestRate/PaymentsPerYear),"")</f>
        <v>518.93211987853067</v>
      </c>
      <c r="J85" s="14">
        <f>IF(PaymentSchedule[[#This Row],[PMT NO]]&lt;&gt;"",IF(PaymentSchedule[[#This Row],[SCHEDULED PAYMENT]]+PaymentSchedule[[#This Row],[EXTRA PAYMENT]]&lt;=PaymentSchedule[[#This Row],[BEGINNING BALANCE]],PaymentSchedule[[#This Row],[BEGINNING BALANCE]]-PaymentSchedule[[#This Row],[PRINCIPAL]],0),"")</f>
        <v>92124.933112826868</v>
      </c>
      <c r="K85" s="14">
        <f>IF(PaymentSchedule[[#This Row],[PMT NO]]&lt;&gt;"",SUM(INDEX(PaymentSchedule[INTEREST],1,1):PaymentSchedule[[#This Row],[INTEREST]]),"")</f>
        <v>40121.192258874813</v>
      </c>
    </row>
    <row r="86" spans="2:11" x14ac:dyDescent="0.2">
      <c r="B86" s="12">
        <f>IF(LoanIsGood,IF(ROW()-ROW(PaymentSchedule[[#Headers],[PMT NO]])&gt;ScheduledNumberOfPayments,"",ROW()-ROW(PaymentSchedule[[#Headers],[PMT NO]])),"")</f>
        <v>75</v>
      </c>
      <c r="C86" s="13">
        <f>IF(PaymentSchedule[[#This Row],[PMT NO]]&lt;&gt;"",EOMONTH(LoanStartDate,ROW(PaymentSchedule[[#This Row],[PMT NO]])-ROW(PaymentSchedule[[#Headers],[PMT NO]])-2)+DAY(LoanStartDate),"")</f>
        <v>46211</v>
      </c>
      <c r="D86" s="14">
        <f>IF(PaymentSchedule[[#This Row],[PMT NO]]&lt;&gt;"",IF(ROW()-ROW(PaymentSchedule[[#Headers],[BEGINNING BALANCE]])=1,LoanAmount,INDEX(PaymentSchedule[ENDING BALANCE],ROW()-ROW(PaymentSchedule[[#Headers],[BEGINNING BALANCE]])-1)),"")</f>
        <v>92124.933112826868</v>
      </c>
      <c r="E86" s="14">
        <f>IF(PaymentSchedule[[#This Row],[PMT NO]]&lt;&gt;"",ScheduledPayment,"")</f>
        <v>648.59809656821528</v>
      </c>
      <c r="F86" s="25">
        <v>0</v>
      </c>
      <c r="G8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6" s="14">
        <f>IF(PaymentSchedule[[#This Row],[PMT NO]]&lt;&gt;"",PaymentSchedule[[#This Row],[TOTAL PAYMENT]]-PaymentSchedule[[#This Row],[INTEREST]],"")</f>
        <v>130.39534780856411</v>
      </c>
      <c r="I86" s="14">
        <f>IF(PaymentSchedule[[#This Row],[PMT NO]]&lt;&gt;"",PaymentSchedule[[#This Row],[BEGINNING BALANCE]]*(InterestRate/PaymentsPerYear),"")</f>
        <v>518.20274875965117</v>
      </c>
      <c r="J86" s="14">
        <f>IF(PaymentSchedule[[#This Row],[PMT NO]]&lt;&gt;"",IF(PaymentSchedule[[#This Row],[SCHEDULED PAYMENT]]+PaymentSchedule[[#This Row],[EXTRA PAYMENT]]&lt;=PaymentSchedule[[#This Row],[BEGINNING BALANCE]],PaymentSchedule[[#This Row],[BEGINNING BALANCE]]-PaymentSchedule[[#This Row],[PRINCIPAL]],0),"")</f>
        <v>91994.537765018307</v>
      </c>
      <c r="K86" s="14">
        <f>IF(PaymentSchedule[[#This Row],[PMT NO]]&lt;&gt;"",SUM(INDEX(PaymentSchedule[INTEREST],1,1):PaymentSchedule[[#This Row],[INTEREST]]),"")</f>
        <v>40639.395007634463</v>
      </c>
    </row>
    <row r="87" spans="2:11" x14ac:dyDescent="0.2">
      <c r="B87" s="12">
        <f>IF(LoanIsGood,IF(ROW()-ROW(PaymentSchedule[[#Headers],[PMT NO]])&gt;ScheduledNumberOfPayments,"",ROW()-ROW(PaymentSchedule[[#Headers],[PMT NO]])),"")</f>
        <v>76</v>
      </c>
      <c r="C87" s="13">
        <f>IF(PaymentSchedule[[#This Row],[PMT NO]]&lt;&gt;"",EOMONTH(LoanStartDate,ROW(PaymentSchedule[[#This Row],[PMT NO]])-ROW(PaymentSchedule[[#Headers],[PMT NO]])-2)+DAY(LoanStartDate),"")</f>
        <v>46242</v>
      </c>
      <c r="D87" s="14">
        <f>IF(PaymentSchedule[[#This Row],[PMT NO]]&lt;&gt;"",IF(ROW()-ROW(PaymentSchedule[[#Headers],[BEGINNING BALANCE]])=1,LoanAmount,INDEX(PaymentSchedule[ENDING BALANCE],ROW()-ROW(PaymentSchedule[[#Headers],[BEGINNING BALANCE]])-1)),"")</f>
        <v>91994.537765018307</v>
      </c>
      <c r="E87" s="14">
        <f>IF(PaymentSchedule[[#This Row],[PMT NO]]&lt;&gt;"",ScheduledPayment,"")</f>
        <v>648.59809656821528</v>
      </c>
      <c r="F87" s="25">
        <v>0</v>
      </c>
      <c r="G8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7" s="14">
        <f>IF(PaymentSchedule[[#This Row],[PMT NO]]&lt;&gt;"",PaymentSchedule[[#This Row],[TOTAL PAYMENT]]-PaymentSchedule[[#This Row],[INTEREST]],"")</f>
        <v>131.12882163998722</v>
      </c>
      <c r="I87" s="14">
        <f>IF(PaymentSchedule[[#This Row],[PMT NO]]&lt;&gt;"",PaymentSchedule[[#This Row],[BEGINNING BALANCE]]*(InterestRate/PaymentsPerYear),"")</f>
        <v>517.46927492822806</v>
      </c>
      <c r="J87" s="14">
        <f>IF(PaymentSchedule[[#This Row],[PMT NO]]&lt;&gt;"",IF(PaymentSchedule[[#This Row],[SCHEDULED PAYMENT]]+PaymentSchedule[[#This Row],[EXTRA PAYMENT]]&lt;=PaymentSchedule[[#This Row],[BEGINNING BALANCE]],PaymentSchedule[[#This Row],[BEGINNING BALANCE]]-PaymentSchedule[[#This Row],[PRINCIPAL]],0),"")</f>
        <v>91863.408943378323</v>
      </c>
      <c r="K87" s="14">
        <f>IF(PaymentSchedule[[#This Row],[PMT NO]]&lt;&gt;"",SUM(INDEX(PaymentSchedule[INTEREST],1,1):PaymentSchedule[[#This Row],[INTEREST]]),"")</f>
        <v>41156.864282562688</v>
      </c>
    </row>
    <row r="88" spans="2:11" x14ac:dyDescent="0.2">
      <c r="B88" s="12">
        <f>IF(LoanIsGood,IF(ROW()-ROW(PaymentSchedule[[#Headers],[PMT NO]])&gt;ScheduledNumberOfPayments,"",ROW()-ROW(PaymentSchedule[[#Headers],[PMT NO]])),"")</f>
        <v>77</v>
      </c>
      <c r="C88" s="13">
        <f>IF(PaymentSchedule[[#This Row],[PMT NO]]&lt;&gt;"",EOMONTH(LoanStartDate,ROW(PaymentSchedule[[#This Row],[PMT NO]])-ROW(PaymentSchedule[[#Headers],[PMT NO]])-2)+DAY(LoanStartDate),"")</f>
        <v>46273</v>
      </c>
      <c r="D88" s="14">
        <f>IF(PaymentSchedule[[#This Row],[PMT NO]]&lt;&gt;"",IF(ROW()-ROW(PaymentSchedule[[#Headers],[BEGINNING BALANCE]])=1,LoanAmount,INDEX(PaymentSchedule[ENDING BALANCE],ROW()-ROW(PaymentSchedule[[#Headers],[BEGINNING BALANCE]])-1)),"")</f>
        <v>91863.408943378323</v>
      </c>
      <c r="E88" s="14">
        <f>IF(PaymentSchedule[[#This Row],[PMT NO]]&lt;&gt;"",ScheduledPayment,"")</f>
        <v>648.59809656821528</v>
      </c>
      <c r="F88" s="25">
        <v>0</v>
      </c>
      <c r="G8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8" s="14">
        <f>IF(PaymentSchedule[[#This Row],[PMT NO]]&lt;&gt;"",PaymentSchedule[[#This Row],[TOTAL PAYMENT]]-PaymentSchedule[[#This Row],[INTEREST]],"")</f>
        <v>131.86642126171216</v>
      </c>
      <c r="I88" s="14">
        <f>IF(PaymentSchedule[[#This Row],[PMT NO]]&lt;&gt;"",PaymentSchedule[[#This Row],[BEGINNING BALANCE]]*(InterestRate/PaymentsPerYear),"")</f>
        <v>516.73167530650312</v>
      </c>
      <c r="J88" s="14">
        <f>IF(PaymentSchedule[[#This Row],[PMT NO]]&lt;&gt;"",IF(PaymentSchedule[[#This Row],[SCHEDULED PAYMENT]]+PaymentSchedule[[#This Row],[EXTRA PAYMENT]]&lt;=PaymentSchedule[[#This Row],[BEGINNING BALANCE]],PaymentSchedule[[#This Row],[BEGINNING BALANCE]]-PaymentSchedule[[#This Row],[PRINCIPAL]],0),"")</f>
        <v>91731.542522116608</v>
      </c>
      <c r="K88" s="14">
        <f>IF(PaymentSchedule[[#This Row],[PMT NO]]&lt;&gt;"",SUM(INDEX(PaymentSchedule[INTEREST],1,1):PaymentSchedule[[#This Row],[INTEREST]]),"")</f>
        <v>41673.595957869191</v>
      </c>
    </row>
    <row r="89" spans="2:11" x14ac:dyDescent="0.2">
      <c r="B89" s="12">
        <f>IF(LoanIsGood,IF(ROW()-ROW(PaymentSchedule[[#Headers],[PMT NO]])&gt;ScheduledNumberOfPayments,"",ROW()-ROW(PaymentSchedule[[#Headers],[PMT NO]])),"")</f>
        <v>78</v>
      </c>
      <c r="C89" s="13">
        <f>IF(PaymentSchedule[[#This Row],[PMT NO]]&lt;&gt;"",EOMONTH(LoanStartDate,ROW(PaymentSchedule[[#This Row],[PMT NO]])-ROW(PaymentSchedule[[#Headers],[PMT NO]])-2)+DAY(LoanStartDate),"")</f>
        <v>46303</v>
      </c>
      <c r="D89" s="14">
        <f>IF(PaymentSchedule[[#This Row],[PMT NO]]&lt;&gt;"",IF(ROW()-ROW(PaymentSchedule[[#Headers],[BEGINNING BALANCE]])=1,LoanAmount,INDEX(PaymentSchedule[ENDING BALANCE],ROW()-ROW(PaymentSchedule[[#Headers],[BEGINNING BALANCE]])-1)),"")</f>
        <v>91731.542522116608</v>
      </c>
      <c r="E89" s="14">
        <f>IF(PaymentSchedule[[#This Row],[PMT NO]]&lt;&gt;"",ScheduledPayment,"")</f>
        <v>648.59809656821528</v>
      </c>
      <c r="F89" s="25">
        <v>0</v>
      </c>
      <c r="G8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89" s="14">
        <f>IF(PaymentSchedule[[#This Row],[PMT NO]]&lt;&gt;"",PaymentSchedule[[#This Row],[TOTAL PAYMENT]]-PaymentSchedule[[#This Row],[INTEREST]],"")</f>
        <v>132.60816988130932</v>
      </c>
      <c r="I89" s="14">
        <f>IF(PaymentSchedule[[#This Row],[PMT NO]]&lt;&gt;"",PaymentSchedule[[#This Row],[BEGINNING BALANCE]]*(InterestRate/PaymentsPerYear),"")</f>
        <v>515.98992668690596</v>
      </c>
      <c r="J89" s="14">
        <f>IF(PaymentSchedule[[#This Row],[PMT NO]]&lt;&gt;"",IF(PaymentSchedule[[#This Row],[SCHEDULED PAYMENT]]+PaymentSchedule[[#This Row],[EXTRA PAYMENT]]&lt;=PaymentSchedule[[#This Row],[BEGINNING BALANCE]],PaymentSchedule[[#This Row],[BEGINNING BALANCE]]-PaymentSchedule[[#This Row],[PRINCIPAL]],0),"")</f>
        <v>91598.934352235301</v>
      </c>
      <c r="K89" s="14">
        <f>IF(PaymentSchedule[[#This Row],[PMT NO]]&lt;&gt;"",SUM(INDEX(PaymentSchedule[INTEREST],1,1):PaymentSchedule[[#This Row],[INTEREST]]),"")</f>
        <v>42189.585884556094</v>
      </c>
    </row>
    <row r="90" spans="2:11" x14ac:dyDescent="0.2">
      <c r="B90" s="12">
        <f>IF(LoanIsGood,IF(ROW()-ROW(PaymentSchedule[[#Headers],[PMT NO]])&gt;ScheduledNumberOfPayments,"",ROW()-ROW(PaymentSchedule[[#Headers],[PMT NO]])),"")</f>
        <v>79</v>
      </c>
      <c r="C90" s="13">
        <f>IF(PaymentSchedule[[#This Row],[PMT NO]]&lt;&gt;"",EOMONTH(LoanStartDate,ROW(PaymentSchedule[[#This Row],[PMT NO]])-ROW(PaymentSchedule[[#Headers],[PMT NO]])-2)+DAY(LoanStartDate),"")</f>
        <v>46334</v>
      </c>
      <c r="D90" s="14">
        <f>IF(PaymentSchedule[[#This Row],[PMT NO]]&lt;&gt;"",IF(ROW()-ROW(PaymentSchedule[[#Headers],[BEGINNING BALANCE]])=1,LoanAmount,INDEX(PaymentSchedule[ENDING BALANCE],ROW()-ROW(PaymentSchedule[[#Headers],[BEGINNING BALANCE]])-1)),"")</f>
        <v>91598.934352235301</v>
      </c>
      <c r="E90" s="14">
        <f>IF(PaymentSchedule[[#This Row],[PMT NO]]&lt;&gt;"",ScheduledPayment,"")</f>
        <v>648.59809656821528</v>
      </c>
      <c r="F90" s="25">
        <v>0</v>
      </c>
      <c r="G9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0" s="14">
        <f>IF(PaymentSchedule[[#This Row],[PMT NO]]&lt;&gt;"",PaymentSchedule[[#This Row],[TOTAL PAYMENT]]-PaymentSchedule[[#This Row],[INTEREST]],"")</f>
        <v>133.3540908368916</v>
      </c>
      <c r="I90" s="14">
        <f>IF(PaymentSchedule[[#This Row],[PMT NO]]&lt;&gt;"",PaymentSchedule[[#This Row],[BEGINNING BALANCE]]*(InterestRate/PaymentsPerYear),"")</f>
        <v>515.24400573132368</v>
      </c>
      <c r="J90" s="14">
        <f>IF(PaymentSchedule[[#This Row],[PMT NO]]&lt;&gt;"",IF(PaymentSchedule[[#This Row],[SCHEDULED PAYMENT]]+PaymentSchedule[[#This Row],[EXTRA PAYMENT]]&lt;=PaymentSchedule[[#This Row],[BEGINNING BALANCE]],PaymentSchedule[[#This Row],[BEGINNING BALANCE]]-PaymentSchedule[[#This Row],[PRINCIPAL]],0),"")</f>
        <v>91465.580261398412</v>
      </c>
      <c r="K90" s="14">
        <f>IF(PaymentSchedule[[#This Row],[PMT NO]]&lt;&gt;"",SUM(INDEX(PaymentSchedule[INTEREST],1,1):PaymentSchedule[[#This Row],[INTEREST]]),"")</f>
        <v>42704.829890287416</v>
      </c>
    </row>
    <row r="91" spans="2:11" x14ac:dyDescent="0.2">
      <c r="B91" s="12">
        <f>IF(LoanIsGood,IF(ROW()-ROW(PaymentSchedule[[#Headers],[PMT NO]])&gt;ScheduledNumberOfPayments,"",ROW()-ROW(PaymentSchedule[[#Headers],[PMT NO]])),"")</f>
        <v>80</v>
      </c>
      <c r="C91" s="13">
        <f>IF(PaymentSchedule[[#This Row],[PMT NO]]&lt;&gt;"",EOMONTH(LoanStartDate,ROW(PaymentSchedule[[#This Row],[PMT NO]])-ROW(PaymentSchedule[[#Headers],[PMT NO]])-2)+DAY(LoanStartDate),"")</f>
        <v>46364</v>
      </c>
      <c r="D91" s="14">
        <f>IF(PaymentSchedule[[#This Row],[PMT NO]]&lt;&gt;"",IF(ROW()-ROW(PaymentSchedule[[#Headers],[BEGINNING BALANCE]])=1,LoanAmount,INDEX(PaymentSchedule[ENDING BALANCE],ROW()-ROW(PaymentSchedule[[#Headers],[BEGINNING BALANCE]])-1)),"")</f>
        <v>91465.580261398412</v>
      </c>
      <c r="E91" s="14">
        <f>IF(PaymentSchedule[[#This Row],[PMT NO]]&lt;&gt;"",ScheduledPayment,"")</f>
        <v>648.59809656821528</v>
      </c>
      <c r="F91" s="25">
        <v>0</v>
      </c>
      <c r="G9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1" s="14">
        <f>IF(PaymentSchedule[[#This Row],[PMT NO]]&lt;&gt;"",PaymentSchedule[[#This Row],[TOTAL PAYMENT]]-PaymentSchedule[[#This Row],[INTEREST]],"")</f>
        <v>134.10420759784915</v>
      </c>
      <c r="I91" s="14">
        <f>IF(PaymentSchedule[[#This Row],[PMT NO]]&lt;&gt;"",PaymentSchedule[[#This Row],[BEGINNING BALANCE]]*(InterestRate/PaymentsPerYear),"")</f>
        <v>514.49388897036613</v>
      </c>
      <c r="J91" s="14">
        <f>IF(PaymentSchedule[[#This Row],[PMT NO]]&lt;&gt;"",IF(PaymentSchedule[[#This Row],[SCHEDULED PAYMENT]]+PaymentSchedule[[#This Row],[EXTRA PAYMENT]]&lt;=PaymentSchedule[[#This Row],[BEGINNING BALANCE]],PaymentSchedule[[#This Row],[BEGINNING BALANCE]]-PaymentSchedule[[#This Row],[PRINCIPAL]],0),"")</f>
        <v>91331.476053800565</v>
      </c>
      <c r="K91" s="14">
        <f>IF(PaymentSchedule[[#This Row],[PMT NO]]&lt;&gt;"",SUM(INDEX(PaymentSchedule[INTEREST],1,1):PaymentSchedule[[#This Row],[INTEREST]]),"")</f>
        <v>43219.323779257778</v>
      </c>
    </row>
    <row r="92" spans="2:11" x14ac:dyDescent="0.2">
      <c r="B92" s="12">
        <f>IF(LoanIsGood,IF(ROW()-ROW(PaymentSchedule[[#Headers],[PMT NO]])&gt;ScheduledNumberOfPayments,"",ROW()-ROW(PaymentSchedule[[#Headers],[PMT NO]])),"")</f>
        <v>81</v>
      </c>
      <c r="C92" s="13">
        <f>IF(PaymentSchedule[[#This Row],[PMT NO]]&lt;&gt;"",EOMONTH(LoanStartDate,ROW(PaymentSchedule[[#This Row],[PMT NO]])-ROW(PaymentSchedule[[#Headers],[PMT NO]])-2)+DAY(LoanStartDate),"")</f>
        <v>46395</v>
      </c>
      <c r="D92" s="14">
        <f>IF(PaymentSchedule[[#This Row],[PMT NO]]&lt;&gt;"",IF(ROW()-ROW(PaymentSchedule[[#Headers],[BEGINNING BALANCE]])=1,LoanAmount,INDEX(PaymentSchedule[ENDING BALANCE],ROW()-ROW(PaymentSchedule[[#Headers],[BEGINNING BALANCE]])-1)),"")</f>
        <v>91331.476053800565</v>
      </c>
      <c r="E92" s="14">
        <f>IF(PaymentSchedule[[#This Row],[PMT NO]]&lt;&gt;"",ScheduledPayment,"")</f>
        <v>648.59809656821528</v>
      </c>
      <c r="F92" s="25">
        <v>0</v>
      </c>
      <c r="G9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2" s="14">
        <f>IF(PaymentSchedule[[#This Row],[PMT NO]]&lt;&gt;"",PaymentSchedule[[#This Row],[TOTAL PAYMENT]]-PaymentSchedule[[#This Row],[INTEREST]],"")</f>
        <v>134.858543765587</v>
      </c>
      <c r="I92" s="14">
        <f>IF(PaymentSchedule[[#This Row],[PMT NO]]&lt;&gt;"",PaymentSchedule[[#This Row],[BEGINNING BALANCE]]*(InterestRate/PaymentsPerYear),"")</f>
        <v>513.73955280262828</v>
      </c>
      <c r="J92" s="14">
        <f>IF(PaymentSchedule[[#This Row],[PMT NO]]&lt;&gt;"",IF(PaymentSchedule[[#This Row],[SCHEDULED PAYMENT]]+PaymentSchedule[[#This Row],[EXTRA PAYMENT]]&lt;=PaymentSchedule[[#This Row],[BEGINNING BALANCE]],PaymentSchedule[[#This Row],[BEGINNING BALANCE]]-PaymentSchedule[[#This Row],[PRINCIPAL]],0),"")</f>
        <v>91196.617510034979</v>
      </c>
      <c r="K92" s="14">
        <f>IF(PaymentSchedule[[#This Row],[PMT NO]]&lt;&gt;"",SUM(INDEX(PaymentSchedule[INTEREST],1,1):PaymentSchedule[[#This Row],[INTEREST]]),"")</f>
        <v>43733.06333206041</v>
      </c>
    </row>
    <row r="93" spans="2:11" x14ac:dyDescent="0.2">
      <c r="B93" s="12">
        <f>IF(LoanIsGood,IF(ROW()-ROW(PaymentSchedule[[#Headers],[PMT NO]])&gt;ScheduledNumberOfPayments,"",ROW()-ROW(PaymentSchedule[[#Headers],[PMT NO]])),"")</f>
        <v>82</v>
      </c>
      <c r="C93" s="13">
        <f>IF(PaymentSchedule[[#This Row],[PMT NO]]&lt;&gt;"",EOMONTH(LoanStartDate,ROW(PaymentSchedule[[#This Row],[PMT NO]])-ROW(PaymentSchedule[[#Headers],[PMT NO]])-2)+DAY(LoanStartDate),"")</f>
        <v>46426</v>
      </c>
      <c r="D93" s="14">
        <f>IF(PaymentSchedule[[#This Row],[PMT NO]]&lt;&gt;"",IF(ROW()-ROW(PaymentSchedule[[#Headers],[BEGINNING BALANCE]])=1,LoanAmount,INDEX(PaymentSchedule[ENDING BALANCE],ROW()-ROW(PaymentSchedule[[#Headers],[BEGINNING BALANCE]])-1)),"")</f>
        <v>91196.617510034979</v>
      </c>
      <c r="E93" s="14">
        <f>IF(PaymentSchedule[[#This Row],[PMT NO]]&lt;&gt;"",ScheduledPayment,"")</f>
        <v>648.59809656821528</v>
      </c>
      <c r="F93" s="25">
        <v>0</v>
      </c>
      <c r="G9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3" s="14">
        <f>IF(PaymentSchedule[[#This Row],[PMT NO]]&lt;&gt;"",PaymentSchedule[[#This Row],[TOTAL PAYMENT]]-PaymentSchedule[[#This Row],[INTEREST]],"")</f>
        <v>135.61712307426842</v>
      </c>
      <c r="I93" s="14">
        <f>IF(PaymentSchedule[[#This Row],[PMT NO]]&lt;&gt;"",PaymentSchedule[[#This Row],[BEGINNING BALANCE]]*(InterestRate/PaymentsPerYear),"")</f>
        <v>512.98097349394686</v>
      </c>
      <c r="J93" s="14">
        <f>IF(PaymentSchedule[[#This Row],[PMT NO]]&lt;&gt;"",IF(PaymentSchedule[[#This Row],[SCHEDULED PAYMENT]]+PaymentSchedule[[#This Row],[EXTRA PAYMENT]]&lt;=PaymentSchedule[[#This Row],[BEGINNING BALANCE]],PaymentSchedule[[#This Row],[BEGINNING BALANCE]]-PaymentSchedule[[#This Row],[PRINCIPAL]],0),"")</f>
        <v>91061.000386960717</v>
      </c>
      <c r="K93" s="14">
        <f>IF(PaymentSchedule[[#This Row],[PMT NO]]&lt;&gt;"",SUM(INDEX(PaymentSchedule[INTEREST],1,1):PaymentSchedule[[#This Row],[INTEREST]]),"")</f>
        <v>44246.044305554358</v>
      </c>
    </row>
    <row r="94" spans="2:11" x14ac:dyDescent="0.2">
      <c r="B94" s="12">
        <f>IF(LoanIsGood,IF(ROW()-ROW(PaymentSchedule[[#Headers],[PMT NO]])&gt;ScheduledNumberOfPayments,"",ROW()-ROW(PaymentSchedule[[#Headers],[PMT NO]])),"")</f>
        <v>83</v>
      </c>
      <c r="C94" s="13">
        <f>IF(PaymentSchedule[[#This Row],[PMT NO]]&lt;&gt;"",EOMONTH(LoanStartDate,ROW(PaymentSchedule[[#This Row],[PMT NO]])-ROW(PaymentSchedule[[#Headers],[PMT NO]])-2)+DAY(LoanStartDate),"")</f>
        <v>46454</v>
      </c>
      <c r="D94" s="14">
        <f>IF(PaymentSchedule[[#This Row],[PMT NO]]&lt;&gt;"",IF(ROW()-ROW(PaymentSchedule[[#Headers],[BEGINNING BALANCE]])=1,LoanAmount,INDEX(PaymentSchedule[ENDING BALANCE],ROW()-ROW(PaymentSchedule[[#Headers],[BEGINNING BALANCE]])-1)),"")</f>
        <v>91061.000386960717</v>
      </c>
      <c r="E94" s="14">
        <f>IF(PaymentSchedule[[#This Row],[PMT NO]]&lt;&gt;"",ScheduledPayment,"")</f>
        <v>648.59809656821528</v>
      </c>
      <c r="F94" s="25">
        <v>0</v>
      </c>
      <c r="G9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4" s="14">
        <f>IF(PaymentSchedule[[#This Row],[PMT NO]]&lt;&gt;"",PaymentSchedule[[#This Row],[TOTAL PAYMENT]]-PaymentSchedule[[#This Row],[INTEREST]],"")</f>
        <v>136.37996939156119</v>
      </c>
      <c r="I94" s="14">
        <f>IF(PaymentSchedule[[#This Row],[PMT NO]]&lt;&gt;"",PaymentSchedule[[#This Row],[BEGINNING BALANCE]]*(InterestRate/PaymentsPerYear),"")</f>
        <v>512.21812717665409</v>
      </c>
      <c r="J94" s="14">
        <f>IF(PaymentSchedule[[#This Row],[PMT NO]]&lt;&gt;"",IF(PaymentSchedule[[#This Row],[SCHEDULED PAYMENT]]+PaymentSchedule[[#This Row],[EXTRA PAYMENT]]&lt;=PaymentSchedule[[#This Row],[BEGINNING BALANCE]],PaymentSchedule[[#This Row],[BEGINNING BALANCE]]-PaymentSchedule[[#This Row],[PRINCIPAL]],0),"")</f>
        <v>90924.620417569153</v>
      </c>
      <c r="K94" s="14">
        <f>IF(PaymentSchedule[[#This Row],[PMT NO]]&lt;&gt;"",SUM(INDEX(PaymentSchedule[INTEREST],1,1):PaymentSchedule[[#This Row],[INTEREST]]),"")</f>
        <v>44758.262432731011</v>
      </c>
    </row>
    <row r="95" spans="2:11" x14ac:dyDescent="0.2">
      <c r="B95" s="12">
        <f>IF(LoanIsGood,IF(ROW()-ROW(PaymentSchedule[[#Headers],[PMT NO]])&gt;ScheduledNumberOfPayments,"",ROW()-ROW(PaymentSchedule[[#Headers],[PMT NO]])),"")</f>
        <v>84</v>
      </c>
      <c r="C95" s="13">
        <f>IF(PaymentSchedule[[#This Row],[PMT NO]]&lt;&gt;"",EOMONTH(LoanStartDate,ROW(PaymentSchedule[[#This Row],[PMT NO]])-ROW(PaymentSchedule[[#Headers],[PMT NO]])-2)+DAY(LoanStartDate),"")</f>
        <v>46485</v>
      </c>
      <c r="D95" s="14">
        <f>IF(PaymentSchedule[[#This Row],[PMT NO]]&lt;&gt;"",IF(ROW()-ROW(PaymentSchedule[[#Headers],[BEGINNING BALANCE]])=1,LoanAmount,INDEX(PaymentSchedule[ENDING BALANCE],ROW()-ROW(PaymentSchedule[[#Headers],[BEGINNING BALANCE]])-1)),"")</f>
        <v>90924.620417569153</v>
      </c>
      <c r="E95" s="14">
        <f>IF(PaymentSchedule[[#This Row],[PMT NO]]&lt;&gt;"",ScheduledPayment,"")</f>
        <v>648.59809656821528</v>
      </c>
      <c r="F95" s="25">
        <v>0</v>
      </c>
      <c r="G9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5" s="14">
        <f>IF(PaymentSchedule[[#This Row],[PMT NO]]&lt;&gt;"",PaymentSchedule[[#This Row],[TOTAL PAYMENT]]-PaymentSchedule[[#This Row],[INTEREST]],"")</f>
        <v>137.14710671938872</v>
      </c>
      <c r="I95" s="14">
        <f>IF(PaymentSchedule[[#This Row],[PMT NO]]&lt;&gt;"",PaymentSchedule[[#This Row],[BEGINNING BALANCE]]*(InterestRate/PaymentsPerYear),"")</f>
        <v>511.45098984882657</v>
      </c>
      <c r="J95" s="14">
        <f>IF(PaymentSchedule[[#This Row],[PMT NO]]&lt;&gt;"",IF(PaymentSchedule[[#This Row],[SCHEDULED PAYMENT]]+PaymentSchedule[[#This Row],[EXTRA PAYMENT]]&lt;=PaymentSchedule[[#This Row],[BEGINNING BALANCE]],PaymentSchedule[[#This Row],[BEGINNING BALANCE]]-PaymentSchedule[[#This Row],[PRINCIPAL]],0),"")</f>
        <v>90787.47331084976</v>
      </c>
      <c r="K95" s="14">
        <f>IF(PaymentSchedule[[#This Row],[PMT NO]]&lt;&gt;"",SUM(INDEX(PaymentSchedule[INTEREST],1,1):PaymentSchedule[[#This Row],[INTEREST]]),"")</f>
        <v>45269.713422579836</v>
      </c>
    </row>
    <row r="96" spans="2:11" x14ac:dyDescent="0.2">
      <c r="B96" s="12">
        <f>IF(LoanIsGood,IF(ROW()-ROW(PaymentSchedule[[#Headers],[PMT NO]])&gt;ScheduledNumberOfPayments,"",ROW()-ROW(PaymentSchedule[[#Headers],[PMT NO]])),"")</f>
        <v>85</v>
      </c>
      <c r="C96" s="13">
        <f>IF(PaymentSchedule[[#This Row],[PMT NO]]&lt;&gt;"",EOMONTH(LoanStartDate,ROW(PaymentSchedule[[#This Row],[PMT NO]])-ROW(PaymentSchedule[[#Headers],[PMT NO]])-2)+DAY(LoanStartDate),"")</f>
        <v>46515</v>
      </c>
      <c r="D96" s="14">
        <f>IF(PaymentSchedule[[#This Row],[PMT NO]]&lt;&gt;"",IF(ROW()-ROW(PaymentSchedule[[#Headers],[BEGINNING BALANCE]])=1,LoanAmount,INDEX(PaymentSchedule[ENDING BALANCE],ROW()-ROW(PaymentSchedule[[#Headers],[BEGINNING BALANCE]])-1)),"")</f>
        <v>90787.47331084976</v>
      </c>
      <c r="E96" s="14">
        <f>IF(PaymentSchedule[[#This Row],[PMT NO]]&lt;&gt;"",ScheduledPayment,"")</f>
        <v>648.59809656821528</v>
      </c>
      <c r="F96" s="25">
        <v>0</v>
      </c>
      <c r="G9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6" s="14">
        <f>IF(PaymentSchedule[[#This Row],[PMT NO]]&lt;&gt;"",PaymentSchedule[[#This Row],[TOTAL PAYMENT]]-PaymentSchedule[[#This Row],[INTEREST]],"")</f>
        <v>137.91855919468532</v>
      </c>
      <c r="I96" s="14">
        <f>IF(PaymentSchedule[[#This Row],[PMT NO]]&lt;&gt;"",PaymentSchedule[[#This Row],[BEGINNING BALANCE]]*(InterestRate/PaymentsPerYear),"")</f>
        <v>510.67953737352997</v>
      </c>
      <c r="J96" s="14">
        <f>IF(PaymentSchedule[[#This Row],[PMT NO]]&lt;&gt;"",IF(PaymentSchedule[[#This Row],[SCHEDULED PAYMENT]]+PaymentSchedule[[#This Row],[EXTRA PAYMENT]]&lt;=PaymentSchedule[[#This Row],[BEGINNING BALANCE]],PaymentSchedule[[#This Row],[BEGINNING BALANCE]]-PaymentSchedule[[#This Row],[PRINCIPAL]],0),"")</f>
        <v>90649.554751655072</v>
      </c>
      <c r="K96" s="14">
        <f>IF(PaymentSchedule[[#This Row],[PMT NO]]&lt;&gt;"",SUM(INDEX(PaymentSchedule[INTEREST],1,1):PaymentSchedule[[#This Row],[INTEREST]]),"")</f>
        <v>45780.392959953366</v>
      </c>
    </row>
    <row r="97" spans="2:11" x14ac:dyDescent="0.2">
      <c r="B97" s="12">
        <f>IF(LoanIsGood,IF(ROW()-ROW(PaymentSchedule[[#Headers],[PMT NO]])&gt;ScheduledNumberOfPayments,"",ROW()-ROW(PaymentSchedule[[#Headers],[PMT NO]])),"")</f>
        <v>86</v>
      </c>
      <c r="C97" s="13">
        <f>IF(PaymentSchedule[[#This Row],[PMT NO]]&lt;&gt;"",EOMONTH(LoanStartDate,ROW(PaymentSchedule[[#This Row],[PMT NO]])-ROW(PaymentSchedule[[#Headers],[PMT NO]])-2)+DAY(LoanStartDate),"")</f>
        <v>46546</v>
      </c>
      <c r="D97" s="14">
        <f>IF(PaymentSchedule[[#This Row],[PMT NO]]&lt;&gt;"",IF(ROW()-ROW(PaymentSchedule[[#Headers],[BEGINNING BALANCE]])=1,LoanAmount,INDEX(PaymentSchedule[ENDING BALANCE],ROW()-ROW(PaymentSchedule[[#Headers],[BEGINNING BALANCE]])-1)),"")</f>
        <v>90649.554751655072</v>
      </c>
      <c r="E97" s="14">
        <f>IF(PaymentSchedule[[#This Row],[PMT NO]]&lt;&gt;"",ScheduledPayment,"")</f>
        <v>648.59809656821528</v>
      </c>
      <c r="F97" s="25">
        <v>0</v>
      </c>
      <c r="G9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7" s="14">
        <f>IF(PaymentSchedule[[#This Row],[PMT NO]]&lt;&gt;"",PaymentSchedule[[#This Row],[TOTAL PAYMENT]]-PaymentSchedule[[#This Row],[INTEREST]],"")</f>
        <v>138.69435109015546</v>
      </c>
      <c r="I97" s="14">
        <f>IF(PaymentSchedule[[#This Row],[PMT NO]]&lt;&gt;"",PaymentSchedule[[#This Row],[BEGINNING BALANCE]]*(InterestRate/PaymentsPerYear),"")</f>
        <v>509.90374547805982</v>
      </c>
      <c r="J97" s="14">
        <f>IF(PaymentSchedule[[#This Row],[PMT NO]]&lt;&gt;"",IF(PaymentSchedule[[#This Row],[SCHEDULED PAYMENT]]+PaymentSchedule[[#This Row],[EXTRA PAYMENT]]&lt;=PaymentSchedule[[#This Row],[BEGINNING BALANCE]],PaymentSchedule[[#This Row],[BEGINNING BALANCE]]-PaymentSchedule[[#This Row],[PRINCIPAL]],0),"")</f>
        <v>90510.86040056491</v>
      </c>
      <c r="K97" s="14">
        <f>IF(PaymentSchedule[[#This Row],[PMT NO]]&lt;&gt;"",SUM(INDEX(PaymentSchedule[INTEREST],1,1):PaymentSchedule[[#This Row],[INTEREST]]),"")</f>
        <v>46290.296705431429</v>
      </c>
    </row>
    <row r="98" spans="2:11" x14ac:dyDescent="0.2">
      <c r="B98" s="12">
        <f>IF(LoanIsGood,IF(ROW()-ROW(PaymentSchedule[[#Headers],[PMT NO]])&gt;ScheduledNumberOfPayments,"",ROW()-ROW(PaymentSchedule[[#Headers],[PMT NO]])),"")</f>
        <v>87</v>
      </c>
      <c r="C98" s="13">
        <f>IF(PaymentSchedule[[#This Row],[PMT NO]]&lt;&gt;"",EOMONTH(LoanStartDate,ROW(PaymentSchedule[[#This Row],[PMT NO]])-ROW(PaymentSchedule[[#Headers],[PMT NO]])-2)+DAY(LoanStartDate),"")</f>
        <v>46576</v>
      </c>
      <c r="D98" s="14">
        <f>IF(PaymentSchedule[[#This Row],[PMT NO]]&lt;&gt;"",IF(ROW()-ROW(PaymentSchedule[[#Headers],[BEGINNING BALANCE]])=1,LoanAmount,INDEX(PaymentSchedule[ENDING BALANCE],ROW()-ROW(PaymentSchedule[[#Headers],[BEGINNING BALANCE]])-1)),"")</f>
        <v>90510.86040056491</v>
      </c>
      <c r="E98" s="14">
        <f>IF(PaymentSchedule[[#This Row],[PMT NO]]&lt;&gt;"",ScheduledPayment,"")</f>
        <v>648.59809656821528</v>
      </c>
      <c r="F98" s="25">
        <v>0</v>
      </c>
      <c r="G9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8" s="14">
        <f>IF(PaymentSchedule[[#This Row],[PMT NO]]&lt;&gt;"",PaymentSchedule[[#This Row],[TOTAL PAYMENT]]-PaymentSchedule[[#This Row],[INTEREST]],"")</f>
        <v>139.47450681503761</v>
      </c>
      <c r="I98" s="14">
        <f>IF(PaymentSchedule[[#This Row],[PMT NO]]&lt;&gt;"",PaymentSchedule[[#This Row],[BEGINNING BALANCE]]*(InterestRate/PaymentsPerYear),"")</f>
        <v>509.12358975317767</v>
      </c>
      <c r="J98" s="14">
        <f>IF(PaymentSchedule[[#This Row],[PMT NO]]&lt;&gt;"",IF(PaymentSchedule[[#This Row],[SCHEDULED PAYMENT]]+PaymentSchedule[[#This Row],[EXTRA PAYMENT]]&lt;=PaymentSchedule[[#This Row],[BEGINNING BALANCE]],PaymentSchedule[[#This Row],[BEGINNING BALANCE]]-PaymentSchedule[[#This Row],[PRINCIPAL]],0),"")</f>
        <v>90371.385893749874</v>
      </c>
      <c r="K98" s="14">
        <f>IF(PaymentSchedule[[#This Row],[PMT NO]]&lt;&gt;"",SUM(INDEX(PaymentSchedule[INTEREST],1,1):PaymentSchedule[[#This Row],[INTEREST]]),"")</f>
        <v>46799.420295184609</v>
      </c>
    </row>
    <row r="99" spans="2:11" x14ac:dyDescent="0.2">
      <c r="B99" s="12">
        <f>IF(LoanIsGood,IF(ROW()-ROW(PaymentSchedule[[#Headers],[PMT NO]])&gt;ScheduledNumberOfPayments,"",ROW()-ROW(PaymentSchedule[[#Headers],[PMT NO]])),"")</f>
        <v>88</v>
      </c>
      <c r="C99" s="13">
        <f>IF(PaymentSchedule[[#This Row],[PMT NO]]&lt;&gt;"",EOMONTH(LoanStartDate,ROW(PaymentSchedule[[#This Row],[PMT NO]])-ROW(PaymentSchedule[[#Headers],[PMT NO]])-2)+DAY(LoanStartDate),"")</f>
        <v>46607</v>
      </c>
      <c r="D99" s="14">
        <f>IF(PaymentSchedule[[#This Row],[PMT NO]]&lt;&gt;"",IF(ROW()-ROW(PaymentSchedule[[#Headers],[BEGINNING BALANCE]])=1,LoanAmount,INDEX(PaymentSchedule[ENDING BALANCE],ROW()-ROW(PaymentSchedule[[#Headers],[BEGINNING BALANCE]])-1)),"")</f>
        <v>90371.385893749874</v>
      </c>
      <c r="E99" s="14">
        <f>IF(PaymentSchedule[[#This Row],[PMT NO]]&lt;&gt;"",ScheduledPayment,"")</f>
        <v>648.59809656821528</v>
      </c>
      <c r="F99" s="25">
        <v>0</v>
      </c>
      <c r="G9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99" s="14">
        <f>IF(PaymentSchedule[[#This Row],[PMT NO]]&lt;&gt;"",PaymentSchedule[[#This Row],[TOTAL PAYMENT]]-PaymentSchedule[[#This Row],[INTEREST]],"")</f>
        <v>140.25905091587219</v>
      </c>
      <c r="I99" s="14">
        <f>IF(PaymentSchedule[[#This Row],[PMT NO]]&lt;&gt;"",PaymentSchedule[[#This Row],[BEGINNING BALANCE]]*(InterestRate/PaymentsPerYear),"")</f>
        <v>508.33904565234309</v>
      </c>
      <c r="J99" s="14">
        <f>IF(PaymentSchedule[[#This Row],[PMT NO]]&lt;&gt;"",IF(PaymentSchedule[[#This Row],[SCHEDULED PAYMENT]]+PaymentSchedule[[#This Row],[EXTRA PAYMENT]]&lt;=PaymentSchedule[[#This Row],[BEGINNING BALANCE]],PaymentSchedule[[#This Row],[BEGINNING BALANCE]]-PaymentSchedule[[#This Row],[PRINCIPAL]],0),"")</f>
        <v>90231.126842833997</v>
      </c>
      <c r="K99" s="14">
        <f>IF(PaymentSchedule[[#This Row],[PMT NO]]&lt;&gt;"",SUM(INDEX(PaymentSchedule[INTEREST],1,1):PaymentSchedule[[#This Row],[INTEREST]]),"")</f>
        <v>47307.75934083695</v>
      </c>
    </row>
    <row r="100" spans="2:11" x14ac:dyDescent="0.2">
      <c r="B100" s="12">
        <f>IF(LoanIsGood,IF(ROW()-ROW(PaymentSchedule[[#Headers],[PMT NO]])&gt;ScheduledNumberOfPayments,"",ROW()-ROW(PaymentSchedule[[#Headers],[PMT NO]])),"")</f>
        <v>89</v>
      </c>
      <c r="C100" s="13">
        <f>IF(PaymentSchedule[[#This Row],[PMT NO]]&lt;&gt;"",EOMONTH(LoanStartDate,ROW(PaymentSchedule[[#This Row],[PMT NO]])-ROW(PaymentSchedule[[#Headers],[PMT NO]])-2)+DAY(LoanStartDate),"")</f>
        <v>46638</v>
      </c>
      <c r="D100" s="14">
        <f>IF(PaymentSchedule[[#This Row],[PMT NO]]&lt;&gt;"",IF(ROW()-ROW(PaymentSchedule[[#Headers],[BEGINNING BALANCE]])=1,LoanAmount,INDEX(PaymentSchedule[ENDING BALANCE],ROW()-ROW(PaymentSchedule[[#Headers],[BEGINNING BALANCE]])-1)),"")</f>
        <v>90231.126842833997</v>
      </c>
      <c r="E100" s="14">
        <f>IF(PaymentSchedule[[#This Row],[PMT NO]]&lt;&gt;"",ScheduledPayment,"")</f>
        <v>648.59809656821528</v>
      </c>
      <c r="F100" s="25">
        <v>0</v>
      </c>
      <c r="G10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0" s="14">
        <f>IF(PaymentSchedule[[#This Row],[PMT NO]]&lt;&gt;"",PaymentSchedule[[#This Row],[TOTAL PAYMENT]]-PaymentSchedule[[#This Row],[INTEREST]],"")</f>
        <v>141.04800807727401</v>
      </c>
      <c r="I100" s="14">
        <f>IF(PaymentSchedule[[#This Row],[PMT NO]]&lt;&gt;"",PaymentSchedule[[#This Row],[BEGINNING BALANCE]]*(InterestRate/PaymentsPerYear),"")</f>
        <v>507.55008849094128</v>
      </c>
      <c r="J100" s="14">
        <f>IF(PaymentSchedule[[#This Row],[PMT NO]]&lt;&gt;"",IF(PaymentSchedule[[#This Row],[SCHEDULED PAYMENT]]+PaymentSchedule[[#This Row],[EXTRA PAYMENT]]&lt;=PaymentSchedule[[#This Row],[BEGINNING BALANCE]],PaymentSchedule[[#This Row],[BEGINNING BALANCE]]-PaymentSchedule[[#This Row],[PRINCIPAL]],0),"")</f>
        <v>90090.078834756729</v>
      </c>
      <c r="K100" s="14">
        <f>IF(PaymentSchedule[[#This Row],[PMT NO]]&lt;&gt;"",SUM(INDEX(PaymentSchedule[INTEREST],1,1):PaymentSchedule[[#This Row],[INTEREST]]),"")</f>
        <v>47815.309429327892</v>
      </c>
    </row>
    <row r="101" spans="2:11" x14ac:dyDescent="0.2">
      <c r="B101" s="12">
        <f>IF(LoanIsGood,IF(ROW()-ROW(PaymentSchedule[[#Headers],[PMT NO]])&gt;ScheduledNumberOfPayments,"",ROW()-ROW(PaymentSchedule[[#Headers],[PMT NO]])),"")</f>
        <v>90</v>
      </c>
      <c r="C101" s="13">
        <f>IF(PaymentSchedule[[#This Row],[PMT NO]]&lt;&gt;"",EOMONTH(LoanStartDate,ROW(PaymentSchedule[[#This Row],[PMT NO]])-ROW(PaymentSchedule[[#Headers],[PMT NO]])-2)+DAY(LoanStartDate),"")</f>
        <v>46668</v>
      </c>
      <c r="D101" s="14">
        <f>IF(PaymentSchedule[[#This Row],[PMT NO]]&lt;&gt;"",IF(ROW()-ROW(PaymentSchedule[[#Headers],[BEGINNING BALANCE]])=1,LoanAmount,INDEX(PaymentSchedule[ENDING BALANCE],ROW()-ROW(PaymentSchedule[[#Headers],[BEGINNING BALANCE]])-1)),"")</f>
        <v>90090.078834756729</v>
      </c>
      <c r="E101" s="14">
        <f>IF(PaymentSchedule[[#This Row],[PMT NO]]&lt;&gt;"",ScheduledPayment,"")</f>
        <v>648.59809656821528</v>
      </c>
      <c r="F101" s="25">
        <v>0</v>
      </c>
      <c r="G10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1" s="14">
        <f>IF(PaymentSchedule[[#This Row],[PMT NO]]&lt;&gt;"",PaymentSchedule[[#This Row],[TOTAL PAYMENT]]-PaymentSchedule[[#This Row],[INTEREST]],"")</f>
        <v>141.84140312270864</v>
      </c>
      <c r="I101" s="14">
        <f>IF(PaymentSchedule[[#This Row],[PMT NO]]&lt;&gt;"",PaymentSchedule[[#This Row],[BEGINNING BALANCE]]*(InterestRate/PaymentsPerYear),"")</f>
        <v>506.75669344550664</v>
      </c>
      <c r="J101" s="14">
        <f>IF(PaymentSchedule[[#This Row],[PMT NO]]&lt;&gt;"",IF(PaymentSchedule[[#This Row],[SCHEDULED PAYMENT]]+PaymentSchedule[[#This Row],[EXTRA PAYMENT]]&lt;=PaymentSchedule[[#This Row],[BEGINNING BALANCE]],PaymentSchedule[[#This Row],[BEGINNING BALANCE]]-PaymentSchedule[[#This Row],[PRINCIPAL]],0),"")</f>
        <v>89948.237431634014</v>
      </c>
      <c r="K101" s="14">
        <f>IF(PaymentSchedule[[#This Row],[PMT NO]]&lt;&gt;"",SUM(INDEX(PaymentSchedule[INTEREST],1,1):PaymentSchedule[[#This Row],[INTEREST]]),"")</f>
        <v>48322.066122773402</v>
      </c>
    </row>
    <row r="102" spans="2:11" x14ac:dyDescent="0.2">
      <c r="B102" s="12">
        <f>IF(LoanIsGood,IF(ROW()-ROW(PaymentSchedule[[#Headers],[PMT NO]])&gt;ScheduledNumberOfPayments,"",ROW()-ROW(PaymentSchedule[[#Headers],[PMT NO]])),"")</f>
        <v>91</v>
      </c>
      <c r="C102" s="13">
        <f>IF(PaymentSchedule[[#This Row],[PMT NO]]&lt;&gt;"",EOMONTH(LoanStartDate,ROW(PaymentSchedule[[#This Row],[PMT NO]])-ROW(PaymentSchedule[[#Headers],[PMT NO]])-2)+DAY(LoanStartDate),"")</f>
        <v>46699</v>
      </c>
      <c r="D102" s="14">
        <f>IF(PaymentSchedule[[#This Row],[PMT NO]]&lt;&gt;"",IF(ROW()-ROW(PaymentSchedule[[#Headers],[BEGINNING BALANCE]])=1,LoanAmount,INDEX(PaymentSchedule[ENDING BALANCE],ROW()-ROW(PaymentSchedule[[#Headers],[BEGINNING BALANCE]])-1)),"")</f>
        <v>89948.237431634014</v>
      </c>
      <c r="E102" s="14">
        <f>IF(PaymentSchedule[[#This Row],[PMT NO]]&lt;&gt;"",ScheduledPayment,"")</f>
        <v>648.59809656821528</v>
      </c>
      <c r="F102" s="25">
        <v>0</v>
      </c>
      <c r="G10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2" s="14">
        <f>IF(PaymentSchedule[[#This Row],[PMT NO]]&lt;&gt;"",PaymentSchedule[[#This Row],[TOTAL PAYMENT]]-PaymentSchedule[[#This Row],[INTEREST]],"")</f>
        <v>142.63926101527392</v>
      </c>
      <c r="I102" s="14">
        <f>IF(PaymentSchedule[[#This Row],[PMT NO]]&lt;&gt;"",PaymentSchedule[[#This Row],[BEGINNING BALANCE]]*(InterestRate/PaymentsPerYear),"")</f>
        <v>505.95883555294137</v>
      </c>
      <c r="J102" s="14">
        <f>IF(PaymentSchedule[[#This Row],[PMT NO]]&lt;&gt;"",IF(PaymentSchedule[[#This Row],[SCHEDULED PAYMENT]]+PaymentSchedule[[#This Row],[EXTRA PAYMENT]]&lt;=PaymentSchedule[[#This Row],[BEGINNING BALANCE]],PaymentSchedule[[#This Row],[BEGINNING BALANCE]]-PaymentSchedule[[#This Row],[PRINCIPAL]],0),"")</f>
        <v>89805.598170618745</v>
      </c>
      <c r="K102" s="14">
        <f>IF(PaymentSchedule[[#This Row],[PMT NO]]&lt;&gt;"",SUM(INDEX(PaymentSchedule[INTEREST],1,1):PaymentSchedule[[#This Row],[INTEREST]]),"")</f>
        <v>48828.024958326343</v>
      </c>
    </row>
    <row r="103" spans="2:11" x14ac:dyDescent="0.2">
      <c r="B103" s="12">
        <f>IF(LoanIsGood,IF(ROW()-ROW(PaymentSchedule[[#Headers],[PMT NO]])&gt;ScheduledNumberOfPayments,"",ROW()-ROW(PaymentSchedule[[#Headers],[PMT NO]])),"")</f>
        <v>92</v>
      </c>
      <c r="C103" s="13">
        <f>IF(PaymentSchedule[[#This Row],[PMT NO]]&lt;&gt;"",EOMONTH(LoanStartDate,ROW(PaymentSchedule[[#This Row],[PMT NO]])-ROW(PaymentSchedule[[#Headers],[PMT NO]])-2)+DAY(LoanStartDate),"")</f>
        <v>46729</v>
      </c>
      <c r="D103" s="14">
        <f>IF(PaymentSchedule[[#This Row],[PMT NO]]&lt;&gt;"",IF(ROW()-ROW(PaymentSchedule[[#Headers],[BEGINNING BALANCE]])=1,LoanAmount,INDEX(PaymentSchedule[ENDING BALANCE],ROW()-ROW(PaymentSchedule[[#Headers],[BEGINNING BALANCE]])-1)),"")</f>
        <v>89805.598170618745</v>
      </c>
      <c r="E103" s="14">
        <f>IF(PaymentSchedule[[#This Row],[PMT NO]]&lt;&gt;"",ScheduledPayment,"")</f>
        <v>648.59809656821528</v>
      </c>
      <c r="F103" s="25">
        <v>0</v>
      </c>
      <c r="G10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3" s="14">
        <f>IF(PaymentSchedule[[#This Row],[PMT NO]]&lt;&gt;"",PaymentSchedule[[#This Row],[TOTAL PAYMENT]]-PaymentSchedule[[#This Row],[INTEREST]],"")</f>
        <v>143.44160685848476</v>
      </c>
      <c r="I103" s="14">
        <f>IF(PaymentSchedule[[#This Row],[PMT NO]]&lt;&gt;"",PaymentSchedule[[#This Row],[BEGINNING BALANCE]]*(InterestRate/PaymentsPerYear),"")</f>
        <v>505.15648970973052</v>
      </c>
      <c r="J103" s="14">
        <f>IF(PaymentSchedule[[#This Row],[PMT NO]]&lt;&gt;"",IF(PaymentSchedule[[#This Row],[SCHEDULED PAYMENT]]+PaymentSchedule[[#This Row],[EXTRA PAYMENT]]&lt;=PaymentSchedule[[#This Row],[BEGINNING BALANCE]],PaymentSchedule[[#This Row],[BEGINNING BALANCE]]-PaymentSchedule[[#This Row],[PRINCIPAL]],0),"")</f>
        <v>89662.156563760262</v>
      </c>
      <c r="K103" s="14">
        <f>IF(PaymentSchedule[[#This Row],[PMT NO]]&lt;&gt;"",SUM(INDEX(PaymentSchedule[INTEREST],1,1):PaymentSchedule[[#This Row],[INTEREST]]),"")</f>
        <v>49333.181448036077</v>
      </c>
    </row>
    <row r="104" spans="2:11" x14ac:dyDescent="0.2">
      <c r="B104" s="12">
        <f>IF(LoanIsGood,IF(ROW()-ROW(PaymentSchedule[[#Headers],[PMT NO]])&gt;ScheduledNumberOfPayments,"",ROW()-ROW(PaymentSchedule[[#Headers],[PMT NO]])),"")</f>
        <v>93</v>
      </c>
      <c r="C104" s="13">
        <f>IF(PaymentSchedule[[#This Row],[PMT NO]]&lt;&gt;"",EOMONTH(LoanStartDate,ROW(PaymentSchedule[[#This Row],[PMT NO]])-ROW(PaymentSchedule[[#Headers],[PMT NO]])-2)+DAY(LoanStartDate),"")</f>
        <v>46760</v>
      </c>
      <c r="D104" s="14">
        <f>IF(PaymentSchedule[[#This Row],[PMT NO]]&lt;&gt;"",IF(ROW()-ROW(PaymentSchedule[[#Headers],[BEGINNING BALANCE]])=1,LoanAmount,INDEX(PaymentSchedule[ENDING BALANCE],ROW()-ROW(PaymentSchedule[[#Headers],[BEGINNING BALANCE]])-1)),"")</f>
        <v>89662.156563760262</v>
      </c>
      <c r="E104" s="14">
        <f>IF(PaymentSchedule[[#This Row],[PMT NO]]&lt;&gt;"",ScheduledPayment,"")</f>
        <v>648.59809656821528</v>
      </c>
      <c r="F104" s="25">
        <v>0</v>
      </c>
      <c r="G10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4" s="14">
        <f>IF(PaymentSchedule[[#This Row],[PMT NO]]&lt;&gt;"",PaymentSchedule[[#This Row],[TOTAL PAYMENT]]-PaymentSchedule[[#This Row],[INTEREST]],"")</f>
        <v>144.24846589706374</v>
      </c>
      <c r="I104" s="14">
        <f>IF(PaymentSchedule[[#This Row],[PMT NO]]&lt;&gt;"",PaymentSchedule[[#This Row],[BEGINNING BALANCE]]*(InterestRate/PaymentsPerYear),"")</f>
        <v>504.34963067115154</v>
      </c>
      <c r="J104" s="14">
        <f>IF(PaymentSchedule[[#This Row],[PMT NO]]&lt;&gt;"",IF(PaymentSchedule[[#This Row],[SCHEDULED PAYMENT]]+PaymentSchedule[[#This Row],[EXTRA PAYMENT]]&lt;=PaymentSchedule[[#This Row],[BEGINNING BALANCE]],PaymentSchedule[[#This Row],[BEGINNING BALANCE]]-PaymentSchedule[[#This Row],[PRINCIPAL]],0),"")</f>
        <v>89517.908097863197</v>
      </c>
      <c r="K104" s="14">
        <f>IF(PaymentSchedule[[#This Row],[PMT NO]]&lt;&gt;"",SUM(INDEX(PaymentSchedule[INTEREST],1,1):PaymentSchedule[[#This Row],[INTEREST]]),"")</f>
        <v>49837.53107870723</v>
      </c>
    </row>
    <row r="105" spans="2:11" x14ac:dyDescent="0.2">
      <c r="B105" s="12">
        <f>IF(LoanIsGood,IF(ROW()-ROW(PaymentSchedule[[#Headers],[PMT NO]])&gt;ScheduledNumberOfPayments,"",ROW()-ROW(PaymentSchedule[[#Headers],[PMT NO]])),"")</f>
        <v>94</v>
      </c>
      <c r="C105" s="13">
        <f>IF(PaymentSchedule[[#This Row],[PMT NO]]&lt;&gt;"",EOMONTH(LoanStartDate,ROW(PaymentSchedule[[#This Row],[PMT NO]])-ROW(PaymentSchedule[[#Headers],[PMT NO]])-2)+DAY(LoanStartDate),"")</f>
        <v>46791</v>
      </c>
      <c r="D105" s="14">
        <f>IF(PaymentSchedule[[#This Row],[PMT NO]]&lt;&gt;"",IF(ROW()-ROW(PaymentSchedule[[#Headers],[BEGINNING BALANCE]])=1,LoanAmount,INDEX(PaymentSchedule[ENDING BALANCE],ROW()-ROW(PaymentSchedule[[#Headers],[BEGINNING BALANCE]])-1)),"")</f>
        <v>89517.908097863197</v>
      </c>
      <c r="E105" s="14">
        <f>IF(PaymentSchedule[[#This Row],[PMT NO]]&lt;&gt;"",ScheduledPayment,"")</f>
        <v>648.59809656821528</v>
      </c>
      <c r="F105" s="25">
        <v>0</v>
      </c>
      <c r="G10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5" s="14">
        <f>IF(PaymentSchedule[[#This Row],[PMT NO]]&lt;&gt;"",PaymentSchedule[[#This Row],[TOTAL PAYMENT]]-PaymentSchedule[[#This Row],[INTEREST]],"")</f>
        <v>145.05986351773475</v>
      </c>
      <c r="I105" s="14">
        <f>IF(PaymentSchedule[[#This Row],[PMT NO]]&lt;&gt;"",PaymentSchedule[[#This Row],[BEGINNING BALANCE]]*(InterestRate/PaymentsPerYear),"")</f>
        <v>503.53823305048053</v>
      </c>
      <c r="J105" s="14">
        <f>IF(PaymentSchedule[[#This Row],[PMT NO]]&lt;&gt;"",IF(PaymentSchedule[[#This Row],[SCHEDULED PAYMENT]]+PaymentSchedule[[#This Row],[EXTRA PAYMENT]]&lt;=PaymentSchedule[[#This Row],[BEGINNING BALANCE]],PaymentSchedule[[#This Row],[BEGINNING BALANCE]]-PaymentSchedule[[#This Row],[PRINCIPAL]],0),"")</f>
        <v>89372.848234345467</v>
      </c>
      <c r="K105" s="14">
        <f>IF(PaymentSchedule[[#This Row],[PMT NO]]&lt;&gt;"",SUM(INDEX(PaymentSchedule[INTEREST],1,1):PaymentSchedule[[#This Row],[INTEREST]]),"")</f>
        <v>50341.06931175771</v>
      </c>
    </row>
    <row r="106" spans="2:11" x14ac:dyDescent="0.2">
      <c r="B106" s="12">
        <f>IF(LoanIsGood,IF(ROW()-ROW(PaymentSchedule[[#Headers],[PMT NO]])&gt;ScheduledNumberOfPayments,"",ROW()-ROW(PaymentSchedule[[#Headers],[PMT NO]])),"")</f>
        <v>95</v>
      </c>
      <c r="C106" s="13">
        <f>IF(PaymentSchedule[[#This Row],[PMT NO]]&lt;&gt;"",EOMONTH(LoanStartDate,ROW(PaymentSchedule[[#This Row],[PMT NO]])-ROW(PaymentSchedule[[#Headers],[PMT NO]])-2)+DAY(LoanStartDate),"")</f>
        <v>46820</v>
      </c>
      <c r="D106" s="14">
        <f>IF(PaymentSchedule[[#This Row],[PMT NO]]&lt;&gt;"",IF(ROW()-ROW(PaymentSchedule[[#Headers],[BEGINNING BALANCE]])=1,LoanAmount,INDEX(PaymentSchedule[ENDING BALANCE],ROW()-ROW(PaymentSchedule[[#Headers],[BEGINNING BALANCE]])-1)),"")</f>
        <v>89372.848234345467</v>
      </c>
      <c r="E106" s="14">
        <f>IF(PaymentSchedule[[#This Row],[PMT NO]]&lt;&gt;"",ScheduledPayment,"")</f>
        <v>648.59809656821528</v>
      </c>
      <c r="F106" s="25">
        <v>0</v>
      </c>
      <c r="G10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6" s="14">
        <f>IF(PaymentSchedule[[#This Row],[PMT NO]]&lt;&gt;"",PaymentSchedule[[#This Row],[TOTAL PAYMENT]]-PaymentSchedule[[#This Row],[INTEREST]],"")</f>
        <v>145.87582525002199</v>
      </c>
      <c r="I106" s="14">
        <f>IF(PaymentSchedule[[#This Row],[PMT NO]]&lt;&gt;"",PaymentSchedule[[#This Row],[BEGINNING BALANCE]]*(InterestRate/PaymentsPerYear),"")</f>
        <v>502.72227131819329</v>
      </c>
      <c r="J106" s="14">
        <f>IF(PaymentSchedule[[#This Row],[PMT NO]]&lt;&gt;"",IF(PaymentSchedule[[#This Row],[SCHEDULED PAYMENT]]+PaymentSchedule[[#This Row],[EXTRA PAYMENT]]&lt;=PaymentSchedule[[#This Row],[BEGINNING BALANCE]],PaymentSchedule[[#This Row],[BEGINNING BALANCE]]-PaymentSchedule[[#This Row],[PRINCIPAL]],0),"")</f>
        <v>89226.972409095441</v>
      </c>
      <c r="K106" s="14">
        <f>IF(PaymentSchedule[[#This Row],[PMT NO]]&lt;&gt;"",SUM(INDEX(PaymentSchedule[INTEREST],1,1):PaymentSchedule[[#This Row],[INTEREST]]),"")</f>
        <v>50843.791583075901</v>
      </c>
    </row>
    <row r="107" spans="2:11" x14ac:dyDescent="0.2">
      <c r="B107" s="12">
        <f>IF(LoanIsGood,IF(ROW()-ROW(PaymentSchedule[[#Headers],[PMT NO]])&gt;ScheduledNumberOfPayments,"",ROW()-ROW(PaymentSchedule[[#Headers],[PMT NO]])),"")</f>
        <v>96</v>
      </c>
      <c r="C107" s="13">
        <f>IF(PaymentSchedule[[#This Row],[PMT NO]]&lt;&gt;"",EOMONTH(LoanStartDate,ROW(PaymentSchedule[[#This Row],[PMT NO]])-ROW(PaymentSchedule[[#Headers],[PMT NO]])-2)+DAY(LoanStartDate),"")</f>
        <v>46851</v>
      </c>
      <c r="D107" s="14">
        <f>IF(PaymentSchedule[[#This Row],[PMT NO]]&lt;&gt;"",IF(ROW()-ROW(PaymentSchedule[[#Headers],[BEGINNING BALANCE]])=1,LoanAmount,INDEX(PaymentSchedule[ENDING BALANCE],ROW()-ROW(PaymentSchedule[[#Headers],[BEGINNING BALANCE]])-1)),"")</f>
        <v>89226.972409095441</v>
      </c>
      <c r="E107" s="14">
        <f>IF(PaymentSchedule[[#This Row],[PMT NO]]&lt;&gt;"",ScheduledPayment,"")</f>
        <v>648.59809656821528</v>
      </c>
      <c r="F107" s="25">
        <v>0</v>
      </c>
      <c r="G10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7" s="14">
        <f>IF(PaymentSchedule[[#This Row],[PMT NO]]&lt;&gt;"",PaymentSchedule[[#This Row],[TOTAL PAYMENT]]-PaymentSchedule[[#This Row],[INTEREST]],"")</f>
        <v>146.69637676705338</v>
      </c>
      <c r="I107" s="14">
        <f>IF(PaymentSchedule[[#This Row],[PMT NO]]&lt;&gt;"",PaymentSchedule[[#This Row],[BEGINNING BALANCE]]*(InterestRate/PaymentsPerYear),"")</f>
        <v>501.9017198011619</v>
      </c>
      <c r="J107" s="14">
        <f>IF(PaymentSchedule[[#This Row],[PMT NO]]&lt;&gt;"",IF(PaymentSchedule[[#This Row],[SCHEDULED PAYMENT]]+PaymentSchedule[[#This Row],[EXTRA PAYMENT]]&lt;=PaymentSchedule[[#This Row],[BEGINNING BALANCE]],PaymentSchedule[[#This Row],[BEGINNING BALANCE]]-PaymentSchedule[[#This Row],[PRINCIPAL]],0),"")</f>
        <v>89080.276032328387</v>
      </c>
      <c r="K107" s="14">
        <f>IF(PaymentSchedule[[#This Row],[PMT NO]]&lt;&gt;"",SUM(INDEX(PaymentSchedule[INTEREST],1,1):PaymentSchedule[[#This Row],[INTEREST]]),"")</f>
        <v>51345.693302877065</v>
      </c>
    </row>
    <row r="108" spans="2:11" x14ac:dyDescent="0.2">
      <c r="B108" s="12">
        <f>IF(LoanIsGood,IF(ROW()-ROW(PaymentSchedule[[#Headers],[PMT NO]])&gt;ScheduledNumberOfPayments,"",ROW()-ROW(PaymentSchedule[[#Headers],[PMT NO]])),"")</f>
        <v>97</v>
      </c>
      <c r="C108" s="13">
        <f>IF(PaymentSchedule[[#This Row],[PMT NO]]&lt;&gt;"",EOMONTH(LoanStartDate,ROW(PaymentSchedule[[#This Row],[PMT NO]])-ROW(PaymentSchedule[[#Headers],[PMT NO]])-2)+DAY(LoanStartDate),"")</f>
        <v>46881</v>
      </c>
      <c r="D108" s="14">
        <f>IF(PaymentSchedule[[#This Row],[PMT NO]]&lt;&gt;"",IF(ROW()-ROW(PaymentSchedule[[#Headers],[BEGINNING BALANCE]])=1,LoanAmount,INDEX(PaymentSchedule[ENDING BALANCE],ROW()-ROW(PaymentSchedule[[#Headers],[BEGINNING BALANCE]])-1)),"")</f>
        <v>89080.276032328387</v>
      </c>
      <c r="E108" s="14">
        <f>IF(PaymentSchedule[[#This Row],[PMT NO]]&lt;&gt;"",ScheduledPayment,"")</f>
        <v>648.59809656821528</v>
      </c>
      <c r="F108" s="25">
        <v>0</v>
      </c>
      <c r="G10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8" s="14">
        <f>IF(PaymentSchedule[[#This Row],[PMT NO]]&lt;&gt;"",PaymentSchedule[[#This Row],[TOTAL PAYMENT]]-PaymentSchedule[[#This Row],[INTEREST]],"")</f>
        <v>147.52154388636802</v>
      </c>
      <c r="I108" s="14">
        <f>IF(PaymentSchedule[[#This Row],[PMT NO]]&lt;&gt;"",PaymentSchedule[[#This Row],[BEGINNING BALANCE]]*(InterestRate/PaymentsPerYear),"")</f>
        <v>501.07655268184726</v>
      </c>
      <c r="J108" s="14">
        <f>IF(PaymentSchedule[[#This Row],[PMT NO]]&lt;&gt;"",IF(PaymentSchedule[[#This Row],[SCHEDULED PAYMENT]]+PaymentSchedule[[#This Row],[EXTRA PAYMENT]]&lt;=PaymentSchedule[[#This Row],[BEGINNING BALANCE]],PaymentSchedule[[#This Row],[BEGINNING BALANCE]]-PaymentSchedule[[#This Row],[PRINCIPAL]],0),"")</f>
        <v>88932.75448844202</v>
      </c>
      <c r="K108" s="14">
        <f>IF(PaymentSchedule[[#This Row],[PMT NO]]&lt;&gt;"",SUM(INDEX(PaymentSchedule[INTEREST],1,1):PaymentSchedule[[#This Row],[INTEREST]]),"")</f>
        <v>51846.769855558916</v>
      </c>
    </row>
    <row r="109" spans="2:11" x14ac:dyDescent="0.2">
      <c r="B109" s="12">
        <f>IF(LoanIsGood,IF(ROW()-ROW(PaymentSchedule[[#Headers],[PMT NO]])&gt;ScheduledNumberOfPayments,"",ROW()-ROW(PaymentSchedule[[#Headers],[PMT NO]])),"")</f>
        <v>98</v>
      </c>
      <c r="C109" s="13">
        <f>IF(PaymentSchedule[[#This Row],[PMT NO]]&lt;&gt;"",EOMONTH(LoanStartDate,ROW(PaymentSchedule[[#This Row],[PMT NO]])-ROW(PaymentSchedule[[#Headers],[PMT NO]])-2)+DAY(LoanStartDate),"")</f>
        <v>46912</v>
      </c>
      <c r="D109" s="14">
        <f>IF(PaymentSchedule[[#This Row],[PMT NO]]&lt;&gt;"",IF(ROW()-ROW(PaymentSchedule[[#Headers],[BEGINNING BALANCE]])=1,LoanAmount,INDEX(PaymentSchedule[ENDING BALANCE],ROW()-ROW(PaymentSchedule[[#Headers],[BEGINNING BALANCE]])-1)),"")</f>
        <v>88932.75448844202</v>
      </c>
      <c r="E109" s="14">
        <f>IF(PaymentSchedule[[#This Row],[PMT NO]]&lt;&gt;"",ScheduledPayment,"")</f>
        <v>648.59809656821528</v>
      </c>
      <c r="F109" s="25">
        <v>0</v>
      </c>
      <c r="G10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09" s="14">
        <f>IF(PaymentSchedule[[#This Row],[PMT NO]]&lt;&gt;"",PaymentSchedule[[#This Row],[TOTAL PAYMENT]]-PaymentSchedule[[#This Row],[INTEREST]],"")</f>
        <v>148.35135257072886</v>
      </c>
      <c r="I109" s="14">
        <f>IF(PaymentSchedule[[#This Row],[PMT NO]]&lt;&gt;"",PaymentSchedule[[#This Row],[BEGINNING BALANCE]]*(InterestRate/PaymentsPerYear),"")</f>
        <v>500.24674399748642</v>
      </c>
      <c r="J109" s="14">
        <f>IF(PaymentSchedule[[#This Row],[PMT NO]]&lt;&gt;"",IF(PaymentSchedule[[#This Row],[SCHEDULED PAYMENT]]+PaymentSchedule[[#This Row],[EXTRA PAYMENT]]&lt;=PaymentSchedule[[#This Row],[BEGINNING BALANCE]],PaymentSchedule[[#This Row],[BEGINNING BALANCE]]-PaymentSchedule[[#This Row],[PRINCIPAL]],0),"")</f>
        <v>88784.403135871296</v>
      </c>
      <c r="K109" s="14">
        <f>IF(PaymentSchedule[[#This Row],[PMT NO]]&lt;&gt;"",SUM(INDEX(PaymentSchedule[INTEREST],1,1):PaymentSchedule[[#This Row],[INTEREST]]),"")</f>
        <v>52347.016599556402</v>
      </c>
    </row>
    <row r="110" spans="2:11" x14ac:dyDescent="0.2">
      <c r="B110" s="12">
        <f>IF(LoanIsGood,IF(ROW()-ROW(PaymentSchedule[[#Headers],[PMT NO]])&gt;ScheduledNumberOfPayments,"",ROW()-ROW(PaymentSchedule[[#Headers],[PMT NO]])),"")</f>
        <v>99</v>
      </c>
      <c r="C110" s="13">
        <f>IF(PaymentSchedule[[#This Row],[PMT NO]]&lt;&gt;"",EOMONTH(LoanStartDate,ROW(PaymentSchedule[[#This Row],[PMT NO]])-ROW(PaymentSchedule[[#Headers],[PMT NO]])-2)+DAY(LoanStartDate),"")</f>
        <v>46942</v>
      </c>
      <c r="D110" s="14">
        <f>IF(PaymentSchedule[[#This Row],[PMT NO]]&lt;&gt;"",IF(ROW()-ROW(PaymentSchedule[[#Headers],[BEGINNING BALANCE]])=1,LoanAmount,INDEX(PaymentSchedule[ENDING BALANCE],ROW()-ROW(PaymentSchedule[[#Headers],[BEGINNING BALANCE]])-1)),"")</f>
        <v>88784.403135871296</v>
      </c>
      <c r="E110" s="14">
        <f>IF(PaymentSchedule[[#This Row],[PMT NO]]&lt;&gt;"",ScheduledPayment,"")</f>
        <v>648.59809656821528</v>
      </c>
      <c r="F110" s="25">
        <v>0</v>
      </c>
      <c r="G11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0" s="14">
        <f>IF(PaymentSchedule[[#This Row],[PMT NO]]&lt;&gt;"",PaymentSchedule[[#This Row],[TOTAL PAYMENT]]-PaymentSchedule[[#This Row],[INTEREST]],"")</f>
        <v>149.1858289289392</v>
      </c>
      <c r="I110" s="14">
        <f>IF(PaymentSchedule[[#This Row],[PMT NO]]&lt;&gt;"",PaymentSchedule[[#This Row],[BEGINNING BALANCE]]*(InterestRate/PaymentsPerYear),"")</f>
        <v>499.41226763927608</v>
      </c>
      <c r="J110" s="14">
        <f>IF(PaymentSchedule[[#This Row],[PMT NO]]&lt;&gt;"",IF(PaymentSchedule[[#This Row],[SCHEDULED PAYMENT]]+PaymentSchedule[[#This Row],[EXTRA PAYMENT]]&lt;=PaymentSchedule[[#This Row],[BEGINNING BALANCE]],PaymentSchedule[[#This Row],[BEGINNING BALANCE]]-PaymentSchedule[[#This Row],[PRINCIPAL]],0),"")</f>
        <v>88635.217306942359</v>
      </c>
      <c r="K110" s="14">
        <f>IF(PaymentSchedule[[#This Row],[PMT NO]]&lt;&gt;"",SUM(INDEX(PaymentSchedule[INTEREST],1,1):PaymentSchedule[[#This Row],[INTEREST]]),"")</f>
        <v>52846.428867195675</v>
      </c>
    </row>
    <row r="111" spans="2:11" x14ac:dyDescent="0.2">
      <c r="B111" s="12">
        <f>IF(LoanIsGood,IF(ROW()-ROW(PaymentSchedule[[#Headers],[PMT NO]])&gt;ScheduledNumberOfPayments,"",ROW()-ROW(PaymentSchedule[[#Headers],[PMT NO]])),"")</f>
        <v>100</v>
      </c>
      <c r="C111" s="13">
        <f>IF(PaymentSchedule[[#This Row],[PMT NO]]&lt;&gt;"",EOMONTH(LoanStartDate,ROW(PaymentSchedule[[#This Row],[PMT NO]])-ROW(PaymentSchedule[[#Headers],[PMT NO]])-2)+DAY(LoanStartDate),"")</f>
        <v>46973</v>
      </c>
      <c r="D111" s="14">
        <f>IF(PaymentSchedule[[#This Row],[PMT NO]]&lt;&gt;"",IF(ROW()-ROW(PaymentSchedule[[#Headers],[BEGINNING BALANCE]])=1,LoanAmount,INDEX(PaymentSchedule[ENDING BALANCE],ROW()-ROW(PaymentSchedule[[#Headers],[BEGINNING BALANCE]])-1)),"")</f>
        <v>88635.217306942359</v>
      </c>
      <c r="E111" s="14">
        <f>IF(PaymentSchedule[[#This Row],[PMT NO]]&lt;&gt;"",ScheduledPayment,"")</f>
        <v>648.59809656821528</v>
      </c>
      <c r="F111" s="25">
        <v>0</v>
      </c>
      <c r="G11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1" s="14">
        <f>IF(PaymentSchedule[[#This Row],[PMT NO]]&lt;&gt;"",PaymentSchedule[[#This Row],[TOTAL PAYMENT]]-PaymentSchedule[[#This Row],[INTEREST]],"")</f>
        <v>150.02499921666447</v>
      </c>
      <c r="I111" s="14">
        <f>IF(PaymentSchedule[[#This Row],[PMT NO]]&lt;&gt;"",PaymentSchedule[[#This Row],[BEGINNING BALANCE]]*(InterestRate/PaymentsPerYear),"")</f>
        <v>498.57309735155081</v>
      </c>
      <c r="J111" s="14">
        <f>IF(PaymentSchedule[[#This Row],[PMT NO]]&lt;&gt;"",IF(PaymentSchedule[[#This Row],[SCHEDULED PAYMENT]]+PaymentSchedule[[#This Row],[EXTRA PAYMENT]]&lt;=PaymentSchedule[[#This Row],[BEGINNING BALANCE]],PaymentSchedule[[#This Row],[BEGINNING BALANCE]]-PaymentSchedule[[#This Row],[PRINCIPAL]],0),"")</f>
        <v>88485.192307725694</v>
      </c>
      <c r="K111" s="14">
        <f>IF(PaymentSchedule[[#This Row],[PMT NO]]&lt;&gt;"",SUM(INDEX(PaymentSchedule[INTEREST],1,1):PaymentSchedule[[#This Row],[INTEREST]]),"")</f>
        <v>53345.001964547228</v>
      </c>
    </row>
    <row r="112" spans="2:11" x14ac:dyDescent="0.2">
      <c r="B112" s="12">
        <f>IF(LoanIsGood,IF(ROW()-ROW(PaymentSchedule[[#Headers],[PMT NO]])&gt;ScheduledNumberOfPayments,"",ROW()-ROW(PaymentSchedule[[#Headers],[PMT NO]])),"")</f>
        <v>101</v>
      </c>
      <c r="C112" s="13">
        <f>IF(PaymentSchedule[[#This Row],[PMT NO]]&lt;&gt;"",EOMONTH(LoanStartDate,ROW(PaymentSchedule[[#This Row],[PMT NO]])-ROW(PaymentSchedule[[#Headers],[PMT NO]])-2)+DAY(LoanStartDate),"")</f>
        <v>47004</v>
      </c>
      <c r="D112" s="14">
        <f>IF(PaymentSchedule[[#This Row],[PMT NO]]&lt;&gt;"",IF(ROW()-ROW(PaymentSchedule[[#Headers],[BEGINNING BALANCE]])=1,LoanAmount,INDEX(PaymentSchedule[ENDING BALANCE],ROW()-ROW(PaymentSchedule[[#Headers],[BEGINNING BALANCE]])-1)),"")</f>
        <v>88485.192307725694</v>
      </c>
      <c r="E112" s="14">
        <f>IF(PaymentSchedule[[#This Row],[PMT NO]]&lt;&gt;"",ScheduledPayment,"")</f>
        <v>648.59809656821528</v>
      </c>
      <c r="F112" s="25">
        <v>0</v>
      </c>
      <c r="G11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2" s="14">
        <f>IF(PaymentSchedule[[#This Row],[PMT NO]]&lt;&gt;"",PaymentSchedule[[#This Row],[TOTAL PAYMENT]]-PaymentSchedule[[#This Row],[INTEREST]],"")</f>
        <v>150.86888983725817</v>
      </c>
      <c r="I112" s="14">
        <f>IF(PaymentSchedule[[#This Row],[PMT NO]]&lt;&gt;"",PaymentSchedule[[#This Row],[BEGINNING BALANCE]]*(InterestRate/PaymentsPerYear),"")</f>
        <v>497.72920673095712</v>
      </c>
      <c r="J112" s="14">
        <f>IF(PaymentSchedule[[#This Row],[PMT NO]]&lt;&gt;"",IF(PaymentSchedule[[#This Row],[SCHEDULED PAYMENT]]+PaymentSchedule[[#This Row],[EXTRA PAYMENT]]&lt;=PaymentSchedule[[#This Row],[BEGINNING BALANCE]],PaymentSchedule[[#This Row],[BEGINNING BALANCE]]-PaymentSchedule[[#This Row],[PRINCIPAL]],0),"")</f>
        <v>88334.32341788843</v>
      </c>
      <c r="K112" s="14">
        <f>IF(PaymentSchedule[[#This Row],[PMT NO]]&lt;&gt;"",SUM(INDEX(PaymentSchedule[INTEREST],1,1):PaymentSchedule[[#This Row],[INTEREST]]),"")</f>
        <v>53842.731171278181</v>
      </c>
    </row>
    <row r="113" spans="2:11" x14ac:dyDescent="0.2">
      <c r="B113" s="12">
        <f>IF(LoanIsGood,IF(ROW()-ROW(PaymentSchedule[[#Headers],[PMT NO]])&gt;ScheduledNumberOfPayments,"",ROW()-ROW(PaymentSchedule[[#Headers],[PMT NO]])),"")</f>
        <v>102</v>
      </c>
      <c r="C113" s="13">
        <f>IF(PaymentSchedule[[#This Row],[PMT NO]]&lt;&gt;"",EOMONTH(LoanStartDate,ROW(PaymentSchedule[[#This Row],[PMT NO]])-ROW(PaymentSchedule[[#Headers],[PMT NO]])-2)+DAY(LoanStartDate),"")</f>
        <v>47034</v>
      </c>
      <c r="D113" s="14">
        <f>IF(PaymentSchedule[[#This Row],[PMT NO]]&lt;&gt;"",IF(ROW()-ROW(PaymentSchedule[[#Headers],[BEGINNING BALANCE]])=1,LoanAmount,INDEX(PaymentSchedule[ENDING BALANCE],ROW()-ROW(PaymentSchedule[[#Headers],[BEGINNING BALANCE]])-1)),"")</f>
        <v>88334.32341788843</v>
      </c>
      <c r="E113" s="14">
        <f>IF(PaymentSchedule[[#This Row],[PMT NO]]&lt;&gt;"",ScheduledPayment,"")</f>
        <v>648.59809656821528</v>
      </c>
      <c r="F113" s="25">
        <v>0</v>
      </c>
      <c r="G11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3" s="14">
        <f>IF(PaymentSchedule[[#This Row],[PMT NO]]&lt;&gt;"",PaymentSchedule[[#This Row],[TOTAL PAYMENT]]-PaymentSchedule[[#This Row],[INTEREST]],"")</f>
        <v>151.7175273425928</v>
      </c>
      <c r="I113" s="14">
        <f>IF(PaymentSchedule[[#This Row],[PMT NO]]&lt;&gt;"",PaymentSchedule[[#This Row],[BEGINNING BALANCE]]*(InterestRate/PaymentsPerYear),"")</f>
        <v>496.88056922562248</v>
      </c>
      <c r="J113" s="14">
        <f>IF(PaymentSchedule[[#This Row],[PMT NO]]&lt;&gt;"",IF(PaymentSchedule[[#This Row],[SCHEDULED PAYMENT]]+PaymentSchedule[[#This Row],[EXTRA PAYMENT]]&lt;=PaymentSchedule[[#This Row],[BEGINNING BALANCE]],PaymentSchedule[[#This Row],[BEGINNING BALANCE]]-PaymentSchedule[[#This Row],[PRINCIPAL]],0),"")</f>
        <v>88182.605890545834</v>
      </c>
      <c r="K113" s="14">
        <f>IF(PaymentSchedule[[#This Row],[PMT NO]]&lt;&gt;"",SUM(INDEX(PaymentSchedule[INTEREST],1,1):PaymentSchedule[[#This Row],[INTEREST]]),"")</f>
        <v>54339.611740503802</v>
      </c>
    </row>
    <row r="114" spans="2:11" x14ac:dyDescent="0.2">
      <c r="B114" s="12">
        <f>IF(LoanIsGood,IF(ROW()-ROW(PaymentSchedule[[#Headers],[PMT NO]])&gt;ScheduledNumberOfPayments,"",ROW()-ROW(PaymentSchedule[[#Headers],[PMT NO]])),"")</f>
        <v>103</v>
      </c>
      <c r="C114" s="13">
        <f>IF(PaymentSchedule[[#This Row],[PMT NO]]&lt;&gt;"",EOMONTH(LoanStartDate,ROW(PaymentSchedule[[#This Row],[PMT NO]])-ROW(PaymentSchedule[[#Headers],[PMT NO]])-2)+DAY(LoanStartDate),"")</f>
        <v>47065</v>
      </c>
      <c r="D114" s="14">
        <f>IF(PaymentSchedule[[#This Row],[PMT NO]]&lt;&gt;"",IF(ROW()-ROW(PaymentSchedule[[#Headers],[BEGINNING BALANCE]])=1,LoanAmount,INDEX(PaymentSchedule[ENDING BALANCE],ROW()-ROW(PaymentSchedule[[#Headers],[BEGINNING BALANCE]])-1)),"")</f>
        <v>88182.605890545834</v>
      </c>
      <c r="E114" s="14">
        <f>IF(PaymentSchedule[[#This Row],[PMT NO]]&lt;&gt;"",ScheduledPayment,"")</f>
        <v>648.59809656821528</v>
      </c>
      <c r="F114" s="25">
        <v>0</v>
      </c>
      <c r="G11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4" s="14">
        <f>IF(PaymentSchedule[[#This Row],[PMT NO]]&lt;&gt;"",PaymentSchedule[[#This Row],[TOTAL PAYMENT]]-PaymentSchedule[[#This Row],[INTEREST]],"")</f>
        <v>152.57093843389492</v>
      </c>
      <c r="I114" s="14">
        <f>IF(PaymentSchedule[[#This Row],[PMT NO]]&lt;&gt;"",PaymentSchedule[[#This Row],[BEGINNING BALANCE]]*(InterestRate/PaymentsPerYear),"")</f>
        <v>496.02715813432036</v>
      </c>
      <c r="J114" s="14">
        <f>IF(PaymentSchedule[[#This Row],[PMT NO]]&lt;&gt;"",IF(PaymentSchedule[[#This Row],[SCHEDULED PAYMENT]]+PaymentSchedule[[#This Row],[EXTRA PAYMENT]]&lt;=PaymentSchedule[[#This Row],[BEGINNING BALANCE]],PaymentSchedule[[#This Row],[BEGINNING BALANCE]]-PaymentSchedule[[#This Row],[PRINCIPAL]],0),"")</f>
        <v>88030.034952111935</v>
      </c>
      <c r="K114" s="14">
        <f>IF(PaymentSchedule[[#This Row],[PMT NO]]&lt;&gt;"",SUM(INDEX(PaymentSchedule[INTEREST],1,1):PaymentSchedule[[#This Row],[INTEREST]]),"")</f>
        <v>54835.638898638121</v>
      </c>
    </row>
    <row r="115" spans="2:11" x14ac:dyDescent="0.2">
      <c r="B115" s="12">
        <f>IF(LoanIsGood,IF(ROW()-ROW(PaymentSchedule[[#Headers],[PMT NO]])&gt;ScheduledNumberOfPayments,"",ROW()-ROW(PaymentSchedule[[#Headers],[PMT NO]])),"")</f>
        <v>104</v>
      </c>
      <c r="C115" s="13">
        <f>IF(PaymentSchedule[[#This Row],[PMT NO]]&lt;&gt;"",EOMONTH(LoanStartDate,ROW(PaymentSchedule[[#This Row],[PMT NO]])-ROW(PaymentSchedule[[#Headers],[PMT NO]])-2)+DAY(LoanStartDate),"")</f>
        <v>47095</v>
      </c>
      <c r="D115" s="14">
        <f>IF(PaymentSchedule[[#This Row],[PMT NO]]&lt;&gt;"",IF(ROW()-ROW(PaymentSchedule[[#Headers],[BEGINNING BALANCE]])=1,LoanAmount,INDEX(PaymentSchedule[ENDING BALANCE],ROW()-ROW(PaymentSchedule[[#Headers],[BEGINNING BALANCE]])-1)),"")</f>
        <v>88030.034952111935</v>
      </c>
      <c r="E115" s="14">
        <f>IF(PaymentSchedule[[#This Row],[PMT NO]]&lt;&gt;"",ScheduledPayment,"")</f>
        <v>648.59809656821528</v>
      </c>
      <c r="F115" s="25">
        <v>0</v>
      </c>
      <c r="G11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5" s="14">
        <f>IF(PaymentSchedule[[#This Row],[PMT NO]]&lt;&gt;"",PaymentSchedule[[#This Row],[TOTAL PAYMENT]]-PaymentSchedule[[#This Row],[INTEREST]],"")</f>
        <v>153.4291499625856</v>
      </c>
      <c r="I115" s="14">
        <f>IF(PaymentSchedule[[#This Row],[PMT NO]]&lt;&gt;"",PaymentSchedule[[#This Row],[BEGINNING BALANCE]]*(InterestRate/PaymentsPerYear),"")</f>
        <v>495.16894660562969</v>
      </c>
      <c r="J115" s="14">
        <f>IF(PaymentSchedule[[#This Row],[PMT NO]]&lt;&gt;"",IF(PaymentSchedule[[#This Row],[SCHEDULED PAYMENT]]+PaymentSchedule[[#This Row],[EXTRA PAYMENT]]&lt;=PaymentSchedule[[#This Row],[BEGINNING BALANCE]],PaymentSchedule[[#This Row],[BEGINNING BALANCE]]-PaymentSchedule[[#This Row],[PRINCIPAL]],0),"")</f>
        <v>87876.605802149352</v>
      </c>
      <c r="K115" s="14">
        <f>IF(PaymentSchedule[[#This Row],[PMT NO]]&lt;&gt;"",SUM(INDEX(PaymentSchedule[INTEREST],1,1):PaymentSchedule[[#This Row],[INTEREST]]),"")</f>
        <v>55330.807845243748</v>
      </c>
    </row>
    <row r="116" spans="2:11" x14ac:dyDescent="0.2">
      <c r="B116" s="12">
        <f>IF(LoanIsGood,IF(ROW()-ROW(PaymentSchedule[[#Headers],[PMT NO]])&gt;ScheduledNumberOfPayments,"",ROW()-ROW(PaymentSchedule[[#Headers],[PMT NO]])),"")</f>
        <v>105</v>
      </c>
      <c r="C116" s="13">
        <f>IF(PaymentSchedule[[#This Row],[PMT NO]]&lt;&gt;"",EOMONTH(LoanStartDate,ROW(PaymentSchedule[[#This Row],[PMT NO]])-ROW(PaymentSchedule[[#Headers],[PMT NO]])-2)+DAY(LoanStartDate),"")</f>
        <v>47126</v>
      </c>
      <c r="D116" s="14">
        <f>IF(PaymentSchedule[[#This Row],[PMT NO]]&lt;&gt;"",IF(ROW()-ROW(PaymentSchedule[[#Headers],[BEGINNING BALANCE]])=1,LoanAmount,INDEX(PaymentSchedule[ENDING BALANCE],ROW()-ROW(PaymentSchedule[[#Headers],[BEGINNING BALANCE]])-1)),"")</f>
        <v>87876.605802149352</v>
      </c>
      <c r="E116" s="14">
        <f>IF(PaymentSchedule[[#This Row],[PMT NO]]&lt;&gt;"",ScheduledPayment,"")</f>
        <v>648.59809656821528</v>
      </c>
      <c r="F116" s="25">
        <v>0</v>
      </c>
      <c r="G11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6" s="14">
        <f>IF(PaymentSchedule[[#This Row],[PMT NO]]&lt;&gt;"",PaymentSchedule[[#This Row],[TOTAL PAYMENT]]-PaymentSchedule[[#This Row],[INTEREST]],"")</f>
        <v>154.29218893112511</v>
      </c>
      <c r="I116" s="14">
        <f>IF(PaymentSchedule[[#This Row],[PMT NO]]&lt;&gt;"",PaymentSchedule[[#This Row],[BEGINNING BALANCE]]*(InterestRate/PaymentsPerYear),"")</f>
        <v>494.30590763709017</v>
      </c>
      <c r="J116" s="14">
        <f>IF(PaymentSchedule[[#This Row],[PMT NO]]&lt;&gt;"",IF(PaymentSchedule[[#This Row],[SCHEDULED PAYMENT]]+PaymentSchedule[[#This Row],[EXTRA PAYMENT]]&lt;=PaymentSchedule[[#This Row],[BEGINNING BALANCE]],PaymentSchedule[[#This Row],[BEGINNING BALANCE]]-PaymentSchedule[[#This Row],[PRINCIPAL]],0),"")</f>
        <v>87722.313613218226</v>
      </c>
      <c r="K116" s="14">
        <f>IF(PaymentSchedule[[#This Row],[PMT NO]]&lt;&gt;"",SUM(INDEX(PaymentSchedule[INTEREST],1,1):PaymentSchedule[[#This Row],[INTEREST]]),"")</f>
        <v>55825.113752880839</v>
      </c>
    </row>
    <row r="117" spans="2:11" x14ac:dyDescent="0.2">
      <c r="B117" s="12">
        <f>IF(LoanIsGood,IF(ROW()-ROW(PaymentSchedule[[#Headers],[PMT NO]])&gt;ScheduledNumberOfPayments,"",ROW()-ROW(PaymentSchedule[[#Headers],[PMT NO]])),"")</f>
        <v>106</v>
      </c>
      <c r="C117" s="13">
        <f>IF(PaymentSchedule[[#This Row],[PMT NO]]&lt;&gt;"",EOMONTH(LoanStartDate,ROW(PaymentSchedule[[#This Row],[PMT NO]])-ROW(PaymentSchedule[[#Headers],[PMT NO]])-2)+DAY(LoanStartDate),"")</f>
        <v>47157</v>
      </c>
      <c r="D117" s="14">
        <f>IF(PaymentSchedule[[#This Row],[PMT NO]]&lt;&gt;"",IF(ROW()-ROW(PaymentSchedule[[#Headers],[BEGINNING BALANCE]])=1,LoanAmount,INDEX(PaymentSchedule[ENDING BALANCE],ROW()-ROW(PaymentSchedule[[#Headers],[BEGINNING BALANCE]])-1)),"")</f>
        <v>87722.313613218226</v>
      </c>
      <c r="E117" s="14">
        <f>IF(PaymentSchedule[[#This Row],[PMT NO]]&lt;&gt;"",ScheduledPayment,"")</f>
        <v>648.59809656821528</v>
      </c>
      <c r="F117" s="25">
        <v>0</v>
      </c>
      <c r="G11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7" s="14">
        <f>IF(PaymentSchedule[[#This Row],[PMT NO]]&lt;&gt;"",PaymentSchedule[[#This Row],[TOTAL PAYMENT]]-PaymentSchedule[[#This Row],[INTEREST]],"")</f>
        <v>155.16008249386272</v>
      </c>
      <c r="I117" s="14">
        <f>IF(PaymentSchedule[[#This Row],[PMT NO]]&lt;&gt;"",PaymentSchedule[[#This Row],[BEGINNING BALANCE]]*(InterestRate/PaymentsPerYear),"")</f>
        <v>493.43801407435257</v>
      </c>
      <c r="J117" s="14">
        <f>IF(PaymentSchedule[[#This Row],[PMT NO]]&lt;&gt;"",IF(PaymentSchedule[[#This Row],[SCHEDULED PAYMENT]]+PaymentSchedule[[#This Row],[EXTRA PAYMENT]]&lt;=PaymentSchedule[[#This Row],[BEGINNING BALANCE]],PaymentSchedule[[#This Row],[BEGINNING BALANCE]]-PaymentSchedule[[#This Row],[PRINCIPAL]],0),"")</f>
        <v>87567.153530724361</v>
      </c>
      <c r="K117" s="14">
        <f>IF(PaymentSchedule[[#This Row],[PMT NO]]&lt;&gt;"",SUM(INDEX(PaymentSchedule[INTEREST],1,1):PaymentSchedule[[#This Row],[INTEREST]]),"")</f>
        <v>56318.551766955192</v>
      </c>
    </row>
    <row r="118" spans="2:11" x14ac:dyDescent="0.2">
      <c r="B118" s="12">
        <f>IF(LoanIsGood,IF(ROW()-ROW(PaymentSchedule[[#Headers],[PMT NO]])&gt;ScheduledNumberOfPayments,"",ROW()-ROW(PaymentSchedule[[#Headers],[PMT NO]])),"")</f>
        <v>107</v>
      </c>
      <c r="C118" s="13">
        <f>IF(PaymentSchedule[[#This Row],[PMT NO]]&lt;&gt;"",EOMONTH(LoanStartDate,ROW(PaymentSchedule[[#This Row],[PMT NO]])-ROW(PaymentSchedule[[#Headers],[PMT NO]])-2)+DAY(LoanStartDate),"")</f>
        <v>47185</v>
      </c>
      <c r="D118" s="14">
        <f>IF(PaymentSchedule[[#This Row],[PMT NO]]&lt;&gt;"",IF(ROW()-ROW(PaymentSchedule[[#Headers],[BEGINNING BALANCE]])=1,LoanAmount,INDEX(PaymentSchedule[ENDING BALANCE],ROW()-ROW(PaymentSchedule[[#Headers],[BEGINNING BALANCE]])-1)),"")</f>
        <v>87567.153530724361</v>
      </c>
      <c r="E118" s="14">
        <f>IF(PaymentSchedule[[#This Row],[PMT NO]]&lt;&gt;"",ScheduledPayment,"")</f>
        <v>648.59809656821528</v>
      </c>
      <c r="F118" s="25">
        <v>0</v>
      </c>
      <c r="G11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8" s="14">
        <f>IF(PaymentSchedule[[#This Row],[PMT NO]]&lt;&gt;"",PaymentSchedule[[#This Row],[TOTAL PAYMENT]]-PaymentSchedule[[#This Row],[INTEREST]],"")</f>
        <v>156.03285795789071</v>
      </c>
      <c r="I118" s="14">
        <f>IF(PaymentSchedule[[#This Row],[PMT NO]]&lt;&gt;"",PaymentSchedule[[#This Row],[BEGINNING BALANCE]]*(InterestRate/PaymentsPerYear),"")</f>
        <v>492.56523861032457</v>
      </c>
      <c r="J118" s="14">
        <f>IF(PaymentSchedule[[#This Row],[PMT NO]]&lt;&gt;"",IF(PaymentSchedule[[#This Row],[SCHEDULED PAYMENT]]+PaymentSchedule[[#This Row],[EXTRA PAYMENT]]&lt;=PaymentSchedule[[#This Row],[BEGINNING BALANCE]],PaymentSchedule[[#This Row],[BEGINNING BALANCE]]-PaymentSchedule[[#This Row],[PRINCIPAL]],0),"")</f>
        <v>87411.120672766468</v>
      </c>
      <c r="K118" s="14">
        <f>IF(PaymentSchedule[[#This Row],[PMT NO]]&lt;&gt;"",SUM(INDEX(PaymentSchedule[INTEREST],1,1):PaymentSchedule[[#This Row],[INTEREST]]),"")</f>
        <v>56811.117005565517</v>
      </c>
    </row>
    <row r="119" spans="2:11" x14ac:dyDescent="0.2">
      <c r="B119" s="12">
        <f>IF(LoanIsGood,IF(ROW()-ROW(PaymentSchedule[[#Headers],[PMT NO]])&gt;ScheduledNumberOfPayments,"",ROW()-ROW(PaymentSchedule[[#Headers],[PMT NO]])),"")</f>
        <v>108</v>
      </c>
      <c r="C119" s="13">
        <f>IF(PaymentSchedule[[#This Row],[PMT NO]]&lt;&gt;"",EOMONTH(LoanStartDate,ROW(PaymentSchedule[[#This Row],[PMT NO]])-ROW(PaymentSchedule[[#Headers],[PMT NO]])-2)+DAY(LoanStartDate),"")</f>
        <v>47216</v>
      </c>
      <c r="D119" s="14">
        <f>IF(PaymentSchedule[[#This Row],[PMT NO]]&lt;&gt;"",IF(ROW()-ROW(PaymentSchedule[[#Headers],[BEGINNING BALANCE]])=1,LoanAmount,INDEX(PaymentSchedule[ENDING BALANCE],ROW()-ROW(PaymentSchedule[[#Headers],[BEGINNING BALANCE]])-1)),"")</f>
        <v>87411.120672766468</v>
      </c>
      <c r="E119" s="14">
        <f>IF(PaymentSchedule[[#This Row],[PMT NO]]&lt;&gt;"",ScheduledPayment,"")</f>
        <v>648.59809656821528</v>
      </c>
      <c r="F119" s="25">
        <v>0</v>
      </c>
      <c r="G11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19" s="14">
        <f>IF(PaymentSchedule[[#This Row],[PMT NO]]&lt;&gt;"",PaymentSchedule[[#This Row],[TOTAL PAYMENT]]-PaymentSchedule[[#This Row],[INTEREST]],"")</f>
        <v>156.91054278390385</v>
      </c>
      <c r="I119" s="14">
        <f>IF(PaymentSchedule[[#This Row],[PMT NO]]&lt;&gt;"",PaymentSchedule[[#This Row],[BEGINNING BALANCE]]*(InterestRate/PaymentsPerYear),"")</f>
        <v>491.68755378431143</v>
      </c>
      <c r="J119" s="14">
        <f>IF(PaymentSchedule[[#This Row],[PMT NO]]&lt;&gt;"",IF(PaymentSchedule[[#This Row],[SCHEDULED PAYMENT]]+PaymentSchedule[[#This Row],[EXTRA PAYMENT]]&lt;=PaymentSchedule[[#This Row],[BEGINNING BALANCE]],PaymentSchedule[[#This Row],[BEGINNING BALANCE]]-PaymentSchedule[[#This Row],[PRINCIPAL]],0),"")</f>
        <v>87254.210129982559</v>
      </c>
      <c r="K119" s="14">
        <f>IF(PaymentSchedule[[#This Row],[PMT NO]]&lt;&gt;"",SUM(INDEX(PaymentSchedule[INTEREST],1,1):PaymentSchedule[[#This Row],[INTEREST]]),"")</f>
        <v>57302.804559349825</v>
      </c>
    </row>
    <row r="120" spans="2:11" x14ac:dyDescent="0.2">
      <c r="B120" s="12">
        <f>IF(LoanIsGood,IF(ROW()-ROW(PaymentSchedule[[#Headers],[PMT NO]])&gt;ScheduledNumberOfPayments,"",ROW()-ROW(PaymentSchedule[[#Headers],[PMT NO]])),"")</f>
        <v>109</v>
      </c>
      <c r="C120" s="13">
        <f>IF(PaymentSchedule[[#This Row],[PMT NO]]&lt;&gt;"",EOMONTH(LoanStartDate,ROW(PaymentSchedule[[#This Row],[PMT NO]])-ROW(PaymentSchedule[[#Headers],[PMT NO]])-2)+DAY(LoanStartDate),"")</f>
        <v>47246</v>
      </c>
      <c r="D120" s="14">
        <f>IF(PaymentSchedule[[#This Row],[PMT NO]]&lt;&gt;"",IF(ROW()-ROW(PaymentSchedule[[#Headers],[BEGINNING BALANCE]])=1,LoanAmount,INDEX(PaymentSchedule[ENDING BALANCE],ROW()-ROW(PaymentSchedule[[#Headers],[BEGINNING BALANCE]])-1)),"")</f>
        <v>87254.210129982559</v>
      </c>
      <c r="E120" s="14">
        <f>IF(PaymentSchedule[[#This Row],[PMT NO]]&lt;&gt;"",ScheduledPayment,"")</f>
        <v>648.59809656821528</v>
      </c>
      <c r="F120" s="25">
        <v>0</v>
      </c>
      <c r="G12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0" s="14">
        <f>IF(PaymentSchedule[[#This Row],[PMT NO]]&lt;&gt;"",PaymentSchedule[[#This Row],[TOTAL PAYMENT]]-PaymentSchedule[[#This Row],[INTEREST]],"")</f>
        <v>157.79316458706336</v>
      </c>
      <c r="I120" s="14">
        <f>IF(PaymentSchedule[[#This Row],[PMT NO]]&lt;&gt;"",PaymentSchedule[[#This Row],[BEGINNING BALANCE]]*(InterestRate/PaymentsPerYear),"")</f>
        <v>490.80493198115192</v>
      </c>
      <c r="J120" s="14">
        <f>IF(PaymentSchedule[[#This Row],[PMT NO]]&lt;&gt;"",IF(PaymentSchedule[[#This Row],[SCHEDULED PAYMENT]]+PaymentSchedule[[#This Row],[EXTRA PAYMENT]]&lt;=PaymentSchedule[[#This Row],[BEGINNING BALANCE]],PaymentSchedule[[#This Row],[BEGINNING BALANCE]]-PaymentSchedule[[#This Row],[PRINCIPAL]],0),"")</f>
        <v>87096.416965395489</v>
      </c>
      <c r="K120" s="14">
        <f>IF(PaymentSchedule[[#This Row],[PMT NO]]&lt;&gt;"",SUM(INDEX(PaymentSchedule[INTEREST],1,1):PaymentSchedule[[#This Row],[INTEREST]]),"")</f>
        <v>57793.609491330979</v>
      </c>
    </row>
    <row r="121" spans="2:11" x14ac:dyDescent="0.2">
      <c r="B121" s="12">
        <f>IF(LoanIsGood,IF(ROW()-ROW(PaymentSchedule[[#Headers],[PMT NO]])&gt;ScheduledNumberOfPayments,"",ROW()-ROW(PaymentSchedule[[#Headers],[PMT NO]])),"")</f>
        <v>110</v>
      </c>
      <c r="C121" s="13">
        <f>IF(PaymentSchedule[[#This Row],[PMT NO]]&lt;&gt;"",EOMONTH(LoanStartDate,ROW(PaymentSchedule[[#This Row],[PMT NO]])-ROW(PaymentSchedule[[#Headers],[PMT NO]])-2)+DAY(LoanStartDate),"")</f>
        <v>47277</v>
      </c>
      <c r="D121" s="14">
        <f>IF(PaymentSchedule[[#This Row],[PMT NO]]&lt;&gt;"",IF(ROW()-ROW(PaymentSchedule[[#Headers],[BEGINNING BALANCE]])=1,LoanAmount,INDEX(PaymentSchedule[ENDING BALANCE],ROW()-ROW(PaymentSchedule[[#Headers],[BEGINNING BALANCE]])-1)),"")</f>
        <v>87096.416965395489</v>
      </c>
      <c r="E121" s="14">
        <f>IF(PaymentSchedule[[#This Row],[PMT NO]]&lt;&gt;"",ScheduledPayment,"")</f>
        <v>648.59809656821528</v>
      </c>
      <c r="F121" s="25">
        <v>0</v>
      </c>
      <c r="G12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1" s="14">
        <f>IF(PaymentSchedule[[#This Row],[PMT NO]]&lt;&gt;"",PaymentSchedule[[#This Row],[TOTAL PAYMENT]]-PaymentSchedule[[#This Row],[INTEREST]],"")</f>
        <v>158.68075113786563</v>
      </c>
      <c r="I121" s="14">
        <f>IF(PaymentSchedule[[#This Row],[PMT NO]]&lt;&gt;"",PaymentSchedule[[#This Row],[BEGINNING BALANCE]]*(InterestRate/PaymentsPerYear),"")</f>
        <v>489.91734543034966</v>
      </c>
      <c r="J121" s="14">
        <f>IF(PaymentSchedule[[#This Row],[PMT NO]]&lt;&gt;"",IF(PaymentSchedule[[#This Row],[SCHEDULED PAYMENT]]+PaymentSchedule[[#This Row],[EXTRA PAYMENT]]&lt;=PaymentSchedule[[#This Row],[BEGINNING BALANCE]],PaymentSchedule[[#This Row],[BEGINNING BALANCE]]-PaymentSchedule[[#This Row],[PRINCIPAL]],0),"")</f>
        <v>86937.736214257617</v>
      </c>
      <c r="K121" s="14">
        <f>IF(PaymentSchedule[[#This Row],[PMT NO]]&lt;&gt;"",SUM(INDEX(PaymentSchedule[INTEREST],1,1):PaymentSchedule[[#This Row],[INTEREST]]),"")</f>
        <v>58283.526836761332</v>
      </c>
    </row>
    <row r="122" spans="2:11" x14ac:dyDescent="0.2">
      <c r="B122" s="12">
        <f>IF(LoanIsGood,IF(ROW()-ROW(PaymentSchedule[[#Headers],[PMT NO]])&gt;ScheduledNumberOfPayments,"",ROW()-ROW(PaymentSchedule[[#Headers],[PMT NO]])),"")</f>
        <v>111</v>
      </c>
      <c r="C122" s="13">
        <f>IF(PaymentSchedule[[#This Row],[PMT NO]]&lt;&gt;"",EOMONTH(LoanStartDate,ROW(PaymentSchedule[[#This Row],[PMT NO]])-ROW(PaymentSchedule[[#Headers],[PMT NO]])-2)+DAY(LoanStartDate),"")</f>
        <v>47307</v>
      </c>
      <c r="D122" s="14">
        <f>IF(PaymentSchedule[[#This Row],[PMT NO]]&lt;&gt;"",IF(ROW()-ROW(PaymentSchedule[[#Headers],[BEGINNING BALANCE]])=1,LoanAmount,INDEX(PaymentSchedule[ENDING BALANCE],ROW()-ROW(PaymentSchedule[[#Headers],[BEGINNING BALANCE]])-1)),"")</f>
        <v>86937.736214257617</v>
      </c>
      <c r="E122" s="14">
        <f>IF(PaymentSchedule[[#This Row],[PMT NO]]&lt;&gt;"",ScheduledPayment,"")</f>
        <v>648.59809656821528</v>
      </c>
      <c r="F122" s="25">
        <v>0</v>
      </c>
      <c r="G12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2" s="14">
        <f>IF(PaymentSchedule[[#This Row],[PMT NO]]&lt;&gt;"",PaymentSchedule[[#This Row],[TOTAL PAYMENT]]-PaymentSchedule[[#This Row],[INTEREST]],"")</f>
        <v>159.57333036301611</v>
      </c>
      <c r="I122" s="14">
        <f>IF(PaymentSchedule[[#This Row],[PMT NO]]&lt;&gt;"",PaymentSchedule[[#This Row],[BEGINNING BALANCE]]*(InterestRate/PaymentsPerYear),"")</f>
        <v>489.02476620519917</v>
      </c>
      <c r="J122" s="14">
        <f>IF(PaymentSchedule[[#This Row],[PMT NO]]&lt;&gt;"",IF(PaymentSchedule[[#This Row],[SCHEDULED PAYMENT]]+PaymentSchedule[[#This Row],[EXTRA PAYMENT]]&lt;=PaymentSchedule[[#This Row],[BEGINNING BALANCE]],PaymentSchedule[[#This Row],[BEGINNING BALANCE]]-PaymentSchedule[[#This Row],[PRINCIPAL]],0),"")</f>
        <v>86778.162883894605</v>
      </c>
      <c r="K122" s="14">
        <f>IF(PaymentSchedule[[#This Row],[PMT NO]]&lt;&gt;"",SUM(INDEX(PaymentSchedule[INTEREST],1,1):PaymentSchedule[[#This Row],[INTEREST]]),"")</f>
        <v>58772.55160296653</v>
      </c>
    </row>
    <row r="123" spans="2:11" x14ac:dyDescent="0.2">
      <c r="B123" s="12">
        <f>IF(LoanIsGood,IF(ROW()-ROW(PaymentSchedule[[#Headers],[PMT NO]])&gt;ScheduledNumberOfPayments,"",ROW()-ROW(PaymentSchedule[[#Headers],[PMT NO]])),"")</f>
        <v>112</v>
      </c>
      <c r="C123" s="13">
        <f>IF(PaymentSchedule[[#This Row],[PMT NO]]&lt;&gt;"",EOMONTH(LoanStartDate,ROW(PaymentSchedule[[#This Row],[PMT NO]])-ROW(PaymentSchedule[[#Headers],[PMT NO]])-2)+DAY(LoanStartDate),"")</f>
        <v>47338</v>
      </c>
      <c r="D123" s="14">
        <f>IF(PaymentSchedule[[#This Row],[PMT NO]]&lt;&gt;"",IF(ROW()-ROW(PaymentSchedule[[#Headers],[BEGINNING BALANCE]])=1,LoanAmount,INDEX(PaymentSchedule[ENDING BALANCE],ROW()-ROW(PaymentSchedule[[#Headers],[BEGINNING BALANCE]])-1)),"")</f>
        <v>86778.162883894605</v>
      </c>
      <c r="E123" s="14">
        <f>IF(PaymentSchedule[[#This Row],[PMT NO]]&lt;&gt;"",ScheduledPayment,"")</f>
        <v>648.59809656821528</v>
      </c>
      <c r="F123" s="25">
        <v>0</v>
      </c>
      <c r="G12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3" s="14">
        <f>IF(PaymentSchedule[[#This Row],[PMT NO]]&lt;&gt;"",PaymentSchedule[[#This Row],[TOTAL PAYMENT]]-PaymentSchedule[[#This Row],[INTEREST]],"")</f>
        <v>160.47093034630808</v>
      </c>
      <c r="I123" s="14">
        <f>IF(PaymentSchedule[[#This Row],[PMT NO]]&lt;&gt;"",PaymentSchedule[[#This Row],[BEGINNING BALANCE]]*(InterestRate/PaymentsPerYear),"")</f>
        <v>488.1271662219072</v>
      </c>
      <c r="J123" s="14">
        <f>IF(PaymentSchedule[[#This Row],[PMT NO]]&lt;&gt;"",IF(PaymentSchedule[[#This Row],[SCHEDULED PAYMENT]]+PaymentSchedule[[#This Row],[EXTRA PAYMENT]]&lt;=PaymentSchedule[[#This Row],[BEGINNING BALANCE]],PaymentSchedule[[#This Row],[BEGINNING BALANCE]]-PaymentSchedule[[#This Row],[PRINCIPAL]],0),"")</f>
        <v>86617.691953548303</v>
      </c>
      <c r="K123" s="14">
        <f>IF(PaymentSchedule[[#This Row],[PMT NO]]&lt;&gt;"",SUM(INDEX(PaymentSchedule[INTEREST],1,1):PaymentSchedule[[#This Row],[INTEREST]]),"")</f>
        <v>59260.678769188438</v>
      </c>
    </row>
    <row r="124" spans="2:11" x14ac:dyDescent="0.2">
      <c r="B124" s="12">
        <f>IF(LoanIsGood,IF(ROW()-ROW(PaymentSchedule[[#Headers],[PMT NO]])&gt;ScheduledNumberOfPayments,"",ROW()-ROW(PaymentSchedule[[#Headers],[PMT NO]])),"")</f>
        <v>113</v>
      </c>
      <c r="C124" s="13">
        <f>IF(PaymentSchedule[[#This Row],[PMT NO]]&lt;&gt;"",EOMONTH(LoanStartDate,ROW(PaymentSchedule[[#This Row],[PMT NO]])-ROW(PaymentSchedule[[#Headers],[PMT NO]])-2)+DAY(LoanStartDate),"")</f>
        <v>47369</v>
      </c>
      <c r="D124" s="14">
        <f>IF(PaymentSchedule[[#This Row],[PMT NO]]&lt;&gt;"",IF(ROW()-ROW(PaymentSchedule[[#Headers],[BEGINNING BALANCE]])=1,LoanAmount,INDEX(PaymentSchedule[ENDING BALANCE],ROW()-ROW(PaymentSchedule[[#Headers],[BEGINNING BALANCE]])-1)),"")</f>
        <v>86617.691953548303</v>
      </c>
      <c r="E124" s="14">
        <f>IF(PaymentSchedule[[#This Row],[PMT NO]]&lt;&gt;"",ScheduledPayment,"")</f>
        <v>648.59809656821528</v>
      </c>
      <c r="F124" s="25">
        <v>0</v>
      </c>
      <c r="G12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4" s="14">
        <f>IF(PaymentSchedule[[#This Row],[PMT NO]]&lt;&gt;"",PaymentSchedule[[#This Row],[TOTAL PAYMENT]]-PaymentSchedule[[#This Row],[INTEREST]],"")</f>
        <v>161.37357932950601</v>
      </c>
      <c r="I124" s="14">
        <f>IF(PaymentSchedule[[#This Row],[PMT NO]]&lt;&gt;"",PaymentSchedule[[#This Row],[BEGINNING BALANCE]]*(InterestRate/PaymentsPerYear),"")</f>
        <v>487.22451723870927</v>
      </c>
      <c r="J124" s="14">
        <f>IF(PaymentSchedule[[#This Row],[PMT NO]]&lt;&gt;"",IF(PaymentSchedule[[#This Row],[SCHEDULED PAYMENT]]+PaymentSchedule[[#This Row],[EXTRA PAYMENT]]&lt;=PaymentSchedule[[#This Row],[BEGINNING BALANCE]],PaymentSchedule[[#This Row],[BEGINNING BALANCE]]-PaymentSchedule[[#This Row],[PRINCIPAL]],0),"")</f>
        <v>86456.318374218798</v>
      </c>
      <c r="K124" s="14">
        <f>IF(PaymentSchedule[[#This Row],[PMT NO]]&lt;&gt;"",SUM(INDEX(PaymentSchedule[INTEREST],1,1):PaymentSchedule[[#This Row],[INTEREST]]),"")</f>
        <v>59747.90328642715</v>
      </c>
    </row>
    <row r="125" spans="2:11" x14ac:dyDescent="0.2">
      <c r="B125" s="12">
        <f>IF(LoanIsGood,IF(ROW()-ROW(PaymentSchedule[[#Headers],[PMT NO]])&gt;ScheduledNumberOfPayments,"",ROW()-ROW(PaymentSchedule[[#Headers],[PMT NO]])),"")</f>
        <v>114</v>
      </c>
      <c r="C125" s="13">
        <f>IF(PaymentSchedule[[#This Row],[PMT NO]]&lt;&gt;"",EOMONTH(LoanStartDate,ROW(PaymentSchedule[[#This Row],[PMT NO]])-ROW(PaymentSchedule[[#Headers],[PMT NO]])-2)+DAY(LoanStartDate),"")</f>
        <v>47399</v>
      </c>
      <c r="D125" s="14">
        <f>IF(PaymentSchedule[[#This Row],[PMT NO]]&lt;&gt;"",IF(ROW()-ROW(PaymentSchedule[[#Headers],[BEGINNING BALANCE]])=1,LoanAmount,INDEX(PaymentSchedule[ENDING BALANCE],ROW()-ROW(PaymentSchedule[[#Headers],[BEGINNING BALANCE]])-1)),"")</f>
        <v>86456.318374218798</v>
      </c>
      <c r="E125" s="14">
        <f>IF(PaymentSchedule[[#This Row],[PMT NO]]&lt;&gt;"",ScheduledPayment,"")</f>
        <v>648.59809656821528</v>
      </c>
      <c r="F125" s="25">
        <v>0</v>
      </c>
      <c r="G12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5" s="14">
        <f>IF(PaymentSchedule[[#This Row],[PMT NO]]&lt;&gt;"",PaymentSchedule[[#This Row],[TOTAL PAYMENT]]-PaymentSchedule[[#This Row],[INTEREST]],"")</f>
        <v>162.28130571323447</v>
      </c>
      <c r="I125" s="14">
        <f>IF(PaymentSchedule[[#This Row],[PMT NO]]&lt;&gt;"",PaymentSchedule[[#This Row],[BEGINNING BALANCE]]*(InterestRate/PaymentsPerYear),"")</f>
        <v>486.31679085498081</v>
      </c>
      <c r="J125" s="14">
        <f>IF(PaymentSchedule[[#This Row],[PMT NO]]&lt;&gt;"",IF(PaymentSchedule[[#This Row],[SCHEDULED PAYMENT]]+PaymentSchedule[[#This Row],[EXTRA PAYMENT]]&lt;=PaymentSchedule[[#This Row],[BEGINNING BALANCE]],PaymentSchedule[[#This Row],[BEGINNING BALANCE]]-PaymentSchedule[[#This Row],[PRINCIPAL]],0),"")</f>
        <v>86294.037068505568</v>
      </c>
      <c r="K125" s="14">
        <f>IF(PaymentSchedule[[#This Row],[PMT NO]]&lt;&gt;"",SUM(INDEX(PaymentSchedule[INTEREST],1,1):PaymentSchedule[[#This Row],[INTEREST]]),"")</f>
        <v>60234.220077282131</v>
      </c>
    </row>
    <row r="126" spans="2:11" x14ac:dyDescent="0.2">
      <c r="B126" s="12">
        <f>IF(LoanIsGood,IF(ROW()-ROW(PaymentSchedule[[#Headers],[PMT NO]])&gt;ScheduledNumberOfPayments,"",ROW()-ROW(PaymentSchedule[[#Headers],[PMT NO]])),"")</f>
        <v>115</v>
      </c>
      <c r="C126" s="13">
        <f>IF(PaymentSchedule[[#This Row],[PMT NO]]&lt;&gt;"",EOMONTH(LoanStartDate,ROW(PaymentSchedule[[#This Row],[PMT NO]])-ROW(PaymentSchedule[[#Headers],[PMT NO]])-2)+DAY(LoanStartDate),"")</f>
        <v>47430</v>
      </c>
      <c r="D126" s="14">
        <f>IF(PaymentSchedule[[#This Row],[PMT NO]]&lt;&gt;"",IF(ROW()-ROW(PaymentSchedule[[#Headers],[BEGINNING BALANCE]])=1,LoanAmount,INDEX(PaymentSchedule[ENDING BALANCE],ROW()-ROW(PaymentSchedule[[#Headers],[BEGINNING BALANCE]])-1)),"")</f>
        <v>86294.037068505568</v>
      </c>
      <c r="E126" s="14">
        <f>IF(PaymentSchedule[[#This Row],[PMT NO]]&lt;&gt;"",ScheduledPayment,"")</f>
        <v>648.59809656821528</v>
      </c>
      <c r="F126" s="25">
        <v>0</v>
      </c>
      <c r="G12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6" s="14">
        <f>IF(PaymentSchedule[[#This Row],[PMT NO]]&lt;&gt;"",PaymentSchedule[[#This Row],[TOTAL PAYMENT]]-PaymentSchedule[[#This Row],[INTEREST]],"")</f>
        <v>163.19413805787138</v>
      </c>
      <c r="I126" s="14">
        <f>IF(PaymentSchedule[[#This Row],[PMT NO]]&lt;&gt;"",PaymentSchedule[[#This Row],[BEGINNING BALANCE]]*(InterestRate/PaymentsPerYear),"")</f>
        <v>485.4039585103439</v>
      </c>
      <c r="J126" s="14">
        <f>IF(PaymentSchedule[[#This Row],[PMT NO]]&lt;&gt;"",IF(PaymentSchedule[[#This Row],[SCHEDULED PAYMENT]]+PaymentSchedule[[#This Row],[EXTRA PAYMENT]]&lt;=PaymentSchedule[[#This Row],[BEGINNING BALANCE]],PaymentSchedule[[#This Row],[BEGINNING BALANCE]]-PaymentSchedule[[#This Row],[PRINCIPAL]],0),"")</f>
        <v>86130.842930447703</v>
      </c>
      <c r="K126" s="14">
        <f>IF(PaymentSchedule[[#This Row],[PMT NO]]&lt;&gt;"",SUM(INDEX(PaymentSchedule[INTEREST],1,1):PaymentSchedule[[#This Row],[INTEREST]]),"")</f>
        <v>60719.624035792476</v>
      </c>
    </row>
    <row r="127" spans="2:11" x14ac:dyDescent="0.2">
      <c r="B127" s="12">
        <f>IF(LoanIsGood,IF(ROW()-ROW(PaymentSchedule[[#Headers],[PMT NO]])&gt;ScheduledNumberOfPayments,"",ROW()-ROW(PaymentSchedule[[#Headers],[PMT NO]])),"")</f>
        <v>116</v>
      </c>
      <c r="C127" s="13">
        <f>IF(PaymentSchedule[[#This Row],[PMT NO]]&lt;&gt;"",EOMONTH(LoanStartDate,ROW(PaymentSchedule[[#This Row],[PMT NO]])-ROW(PaymentSchedule[[#Headers],[PMT NO]])-2)+DAY(LoanStartDate),"")</f>
        <v>47460</v>
      </c>
      <c r="D127" s="14">
        <f>IF(PaymentSchedule[[#This Row],[PMT NO]]&lt;&gt;"",IF(ROW()-ROW(PaymentSchedule[[#Headers],[BEGINNING BALANCE]])=1,LoanAmount,INDEX(PaymentSchedule[ENDING BALANCE],ROW()-ROW(PaymentSchedule[[#Headers],[BEGINNING BALANCE]])-1)),"")</f>
        <v>86130.842930447703</v>
      </c>
      <c r="E127" s="14">
        <f>IF(PaymentSchedule[[#This Row],[PMT NO]]&lt;&gt;"",ScheduledPayment,"")</f>
        <v>648.59809656821528</v>
      </c>
      <c r="F127" s="25">
        <v>0</v>
      </c>
      <c r="G12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7" s="14">
        <f>IF(PaymentSchedule[[#This Row],[PMT NO]]&lt;&gt;"",PaymentSchedule[[#This Row],[TOTAL PAYMENT]]-PaymentSchedule[[#This Row],[INTEREST]],"")</f>
        <v>164.11210508444691</v>
      </c>
      <c r="I127" s="14">
        <f>IF(PaymentSchedule[[#This Row],[PMT NO]]&lt;&gt;"",PaymentSchedule[[#This Row],[BEGINNING BALANCE]]*(InterestRate/PaymentsPerYear),"")</f>
        <v>484.48599148376837</v>
      </c>
      <c r="J127" s="14">
        <f>IF(PaymentSchedule[[#This Row],[PMT NO]]&lt;&gt;"",IF(PaymentSchedule[[#This Row],[SCHEDULED PAYMENT]]+PaymentSchedule[[#This Row],[EXTRA PAYMENT]]&lt;=PaymentSchedule[[#This Row],[BEGINNING BALANCE]],PaymentSchedule[[#This Row],[BEGINNING BALANCE]]-PaymentSchedule[[#This Row],[PRINCIPAL]],0),"")</f>
        <v>85966.730825363251</v>
      </c>
      <c r="K127" s="14">
        <f>IF(PaymentSchedule[[#This Row],[PMT NO]]&lt;&gt;"",SUM(INDEX(PaymentSchedule[INTEREST],1,1):PaymentSchedule[[#This Row],[INTEREST]]),"")</f>
        <v>61204.110027276241</v>
      </c>
    </row>
    <row r="128" spans="2:11" x14ac:dyDescent="0.2">
      <c r="B128" s="12">
        <f>IF(LoanIsGood,IF(ROW()-ROW(PaymentSchedule[[#Headers],[PMT NO]])&gt;ScheduledNumberOfPayments,"",ROW()-ROW(PaymentSchedule[[#Headers],[PMT NO]])),"")</f>
        <v>117</v>
      </c>
      <c r="C128" s="13">
        <f>IF(PaymentSchedule[[#This Row],[PMT NO]]&lt;&gt;"",EOMONTH(LoanStartDate,ROW(PaymentSchedule[[#This Row],[PMT NO]])-ROW(PaymentSchedule[[#Headers],[PMT NO]])-2)+DAY(LoanStartDate),"")</f>
        <v>47491</v>
      </c>
      <c r="D128" s="14">
        <f>IF(PaymentSchedule[[#This Row],[PMT NO]]&lt;&gt;"",IF(ROW()-ROW(PaymentSchedule[[#Headers],[BEGINNING BALANCE]])=1,LoanAmount,INDEX(PaymentSchedule[ENDING BALANCE],ROW()-ROW(PaymentSchedule[[#Headers],[BEGINNING BALANCE]])-1)),"")</f>
        <v>85966.730825363251</v>
      </c>
      <c r="E128" s="14">
        <f>IF(PaymentSchedule[[#This Row],[PMT NO]]&lt;&gt;"",ScheduledPayment,"")</f>
        <v>648.59809656821528</v>
      </c>
      <c r="F128" s="25">
        <v>0</v>
      </c>
      <c r="G12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8" s="14">
        <f>IF(PaymentSchedule[[#This Row],[PMT NO]]&lt;&gt;"",PaymentSchedule[[#This Row],[TOTAL PAYMENT]]-PaymentSchedule[[#This Row],[INTEREST]],"")</f>
        <v>165.03523567554691</v>
      </c>
      <c r="I128" s="14">
        <f>IF(PaymentSchedule[[#This Row],[PMT NO]]&lt;&gt;"",PaymentSchedule[[#This Row],[BEGINNING BALANCE]]*(InterestRate/PaymentsPerYear),"")</f>
        <v>483.56286089266837</v>
      </c>
      <c r="J128" s="14">
        <f>IF(PaymentSchedule[[#This Row],[PMT NO]]&lt;&gt;"",IF(PaymentSchedule[[#This Row],[SCHEDULED PAYMENT]]+PaymentSchedule[[#This Row],[EXTRA PAYMENT]]&lt;=PaymentSchedule[[#This Row],[BEGINNING BALANCE]],PaymentSchedule[[#This Row],[BEGINNING BALANCE]]-PaymentSchedule[[#This Row],[PRINCIPAL]],0),"")</f>
        <v>85801.695589687704</v>
      </c>
      <c r="K128" s="14">
        <f>IF(PaymentSchedule[[#This Row],[PMT NO]]&lt;&gt;"",SUM(INDEX(PaymentSchedule[INTEREST],1,1):PaymentSchedule[[#This Row],[INTEREST]]),"")</f>
        <v>61687.672888168912</v>
      </c>
    </row>
    <row r="129" spans="2:11" x14ac:dyDescent="0.2">
      <c r="B129" s="12">
        <f>IF(LoanIsGood,IF(ROW()-ROW(PaymentSchedule[[#Headers],[PMT NO]])&gt;ScheduledNumberOfPayments,"",ROW()-ROW(PaymentSchedule[[#Headers],[PMT NO]])),"")</f>
        <v>118</v>
      </c>
      <c r="C129" s="13">
        <f>IF(PaymentSchedule[[#This Row],[PMT NO]]&lt;&gt;"",EOMONTH(LoanStartDate,ROW(PaymentSchedule[[#This Row],[PMT NO]])-ROW(PaymentSchedule[[#Headers],[PMT NO]])-2)+DAY(LoanStartDate),"")</f>
        <v>47522</v>
      </c>
      <c r="D129" s="14">
        <f>IF(PaymentSchedule[[#This Row],[PMT NO]]&lt;&gt;"",IF(ROW()-ROW(PaymentSchedule[[#Headers],[BEGINNING BALANCE]])=1,LoanAmount,INDEX(PaymentSchedule[ENDING BALANCE],ROW()-ROW(PaymentSchedule[[#Headers],[BEGINNING BALANCE]])-1)),"")</f>
        <v>85801.695589687704</v>
      </c>
      <c r="E129" s="14">
        <f>IF(PaymentSchedule[[#This Row],[PMT NO]]&lt;&gt;"",ScheduledPayment,"")</f>
        <v>648.59809656821528</v>
      </c>
      <c r="F129" s="25">
        <v>0</v>
      </c>
      <c r="G12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29" s="14">
        <f>IF(PaymentSchedule[[#This Row],[PMT NO]]&lt;&gt;"",PaymentSchedule[[#This Row],[TOTAL PAYMENT]]-PaymentSchedule[[#This Row],[INTEREST]],"")</f>
        <v>165.9635588762219</v>
      </c>
      <c r="I129" s="14">
        <f>IF(PaymentSchedule[[#This Row],[PMT NO]]&lt;&gt;"",PaymentSchedule[[#This Row],[BEGINNING BALANCE]]*(InterestRate/PaymentsPerYear),"")</f>
        <v>482.63453769199339</v>
      </c>
      <c r="J129" s="14">
        <f>IF(PaymentSchedule[[#This Row],[PMT NO]]&lt;&gt;"",IF(PaymentSchedule[[#This Row],[SCHEDULED PAYMENT]]+PaymentSchedule[[#This Row],[EXTRA PAYMENT]]&lt;=PaymentSchedule[[#This Row],[BEGINNING BALANCE]],PaymentSchedule[[#This Row],[BEGINNING BALANCE]]-PaymentSchedule[[#This Row],[PRINCIPAL]],0),"")</f>
        <v>85635.732030811487</v>
      </c>
      <c r="K129" s="14">
        <f>IF(PaymentSchedule[[#This Row],[PMT NO]]&lt;&gt;"",SUM(INDEX(PaymentSchedule[INTEREST],1,1):PaymentSchedule[[#This Row],[INTEREST]]),"")</f>
        <v>62170.307425860905</v>
      </c>
    </row>
    <row r="130" spans="2:11" x14ac:dyDescent="0.2">
      <c r="B130" s="12">
        <f>IF(LoanIsGood,IF(ROW()-ROW(PaymentSchedule[[#Headers],[PMT NO]])&gt;ScheduledNumberOfPayments,"",ROW()-ROW(PaymentSchedule[[#Headers],[PMT NO]])),"")</f>
        <v>119</v>
      </c>
      <c r="C130" s="13">
        <f>IF(PaymentSchedule[[#This Row],[PMT NO]]&lt;&gt;"",EOMONTH(LoanStartDate,ROW(PaymentSchedule[[#This Row],[PMT NO]])-ROW(PaymentSchedule[[#Headers],[PMT NO]])-2)+DAY(LoanStartDate),"")</f>
        <v>47550</v>
      </c>
      <c r="D130" s="14">
        <f>IF(PaymentSchedule[[#This Row],[PMT NO]]&lt;&gt;"",IF(ROW()-ROW(PaymentSchedule[[#Headers],[BEGINNING BALANCE]])=1,LoanAmount,INDEX(PaymentSchedule[ENDING BALANCE],ROW()-ROW(PaymentSchedule[[#Headers],[BEGINNING BALANCE]])-1)),"")</f>
        <v>85635.732030811487</v>
      </c>
      <c r="E130" s="14">
        <f>IF(PaymentSchedule[[#This Row],[PMT NO]]&lt;&gt;"",ScheduledPayment,"")</f>
        <v>648.59809656821528</v>
      </c>
      <c r="F130" s="25">
        <v>0</v>
      </c>
      <c r="G13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0" s="14">
        <f>IF(PaymentSchedule[[#This Row],[PMT NO]]&lt;&gt;"",PaymentSchedule[[#This Row],[TOTAL PAYMENT]]-PaymentSchedule[[#This Row],[INTEREST]],"")</f>
        <v>166.89710389490062</v>
      </c>
      <c r="I130" s="14">
        <f>IF(PaymentSchedule[[#This Row],[PMT NO]]&lt;&gt;"",PaymentSchedule[[#This Row],[BEGINNING BALANCE]]*(InterestRate/PaymentsPerYear),"")</f>
        <v>481.70099267331466</v>
      </c>
      <c r="J130" s="14">
        <f>IF(PaymentSchedule[[#This Row],[PMT NO]]&lt;&gt;"",IF(PaymentSchedule[[#This Row],[SCHEDULED PAYMENT]]+PaymentSchedule[[#This Row],[EXTRA PAYMENT]]&lt;=PaymentSchedule[[#This Row],[BEGINNING BALANCE]],PaymentSchedule[[#This Row],[BEGINNING BALANCE]]-PaymentSchedule[[#This Row],[PRINCIPAL]],0),"")</f>
        <v>85468.834926916592</v>
      </c>
      <c r="K130" s="14">
        <f>IF(PaymentSchedule[[#This Row],[PMT NO]]&lt;&gt;"",SUM(INDEX(PaymentSchedule[INTEREST],1,1):PaymentSchedule[[#This Row],[INTEREST]]),"")</f>
        <v>62652.00841853422</v>
      </c>
    </row>
    <row r="131" spans="2:11" x14ac:dyDescent="0.2">
      <c r="B131" s="12">
        <f>IF(LoanIsGood,IF(ROW()-ROW(PaymentSchedule[[#Headers],[PMT NO]])&gt;ScheduledNumberOfPayments,"",ROW()-ROW(PaymentSchedule[[#Headers],[PMT NO]])),"")</f>
        <v>120</v>
      </c>
      <c r="C131" s="13">
        <f>IF(PaymentSchedule[[#This Row],[PMT NO]]&lt;&gt;"",EOMONTH(LoanStartDate,ROW(PaymentSchedule[[#This Row],[PMT NO]])-ROW(PaymentSchedule[[#Headers],[PMT NO]])-2)+DAY(LoanStartDate),"")</f>
        <v>47581</v>
      </c>
      <c r="D131" s="14">
        <f>IF(PaymentSchedule[[#This Row],[PMT NO]]&lt;&gt;"",IF(ROW()-ROW(PaymentSchedule[[#Headers],[BEGINNING BALANCE]])=1,LoanAmount,INDEX(PaymentSchedule[ENDING BALANCE],ROW()-ROW(PaymentSchedule[[#Headers],[BEGINNING BALANCE]])-1)),"")</f>
        <v>85468.834926916592</v>
      </c>
      <c r="E131" s="14">
        <f>IF(PaymentSchedule[[#This Row],[PMT NO]]&lt;&gt;"",ScheduledPayment,"")</f>
        <v>648.59809656821528</v>
      </c>
      <c r="F131" s="25">
        <v>0</v>
      </c>
      <c r="G13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1" s="14">
        <f>IF(PaymentSchedule[[#This Row],[PMT NO]]&lt;&gt;"",PaymentSchedule[[#This Row],[TOTAL PAYMENT]]-PaymentSchedule[[#This Row],[INTEREST]],"")</f>
        <v>167.83590010430942</v>
      </c>
      <c r="I131" s="14">
        <f>IF(PaymentSchedule[[#This Row],[PMT NO]]&lt;&gt;"",PaymentSchedule[[#This Row],[BEGINNING BALANCE]]*(InterestRate/PaymentsPerYear),"")</f>
        <v>480.76219646390587</v>
      </c>
      <c r="J131" s="14">
        <f>IF(PaymentSchedule[[#This Row],[PMT NO]]&lt;&gt;"",IF(PaymentSchedule[[#This Row],[SCHEDULED PAYMENT]]+PaymentSchedule[[#This Row],[EXTRA PAYMENT]]&lt;=PaymentSchedule[[#This Row],[BEGINNING BALANCE]],PaymentSchedule[[#This Row],[BEGINNING BALANCE]]-PaymentSchedule[[#This Row],[PRINCIPAL]],0),"")</f>
        <v>85300.999026812278</v>
      </c>
      <c r="K131" s="14">
        <f>IF(PaymentSchedule[[#This Row],[PMT NO]]&lt;&gt;"",SUM(INDEX(PaymentSchedule[INTEREST],1,1):PaymentSchedule[[#This Row],[INTEREST]]),"")</f>
        <v>63132.770614998124</v>
      </c>
    </row>
    <row r="132" spans="2:11" x14ac:dyDescent="0.2">
      <c r="B132" s="12">
        <f>IF(LoanIsGood,IF(ROW()-ROW(PaymentSchedule[[#Headers],[PMT NO]])&gt;ScheduledNumberOfPayments,"",ROW()-ROW(PaymentSchedule[[#Headers],[PMT NO]])),"")</f>
        <v>121</v>
      </c>
      <c r="C132" s="13">
        <f>IF(PaymentSchedule[[#This Row],[PMT NO]]&lt;&gt;"",EOMONTH(LoanStartDate,ROW(PaymentSchedule[[#This Row],[PMT NO]])-ROW(PaymentSchedule[[#Headers],[PMT NO]])-2)+DAY(LoanStartDate),"")</f>
        <v>47611</v>
      </c>
      <c r="D132" s="14">
        <f>IF(PaymentSchedule[[#This Row],[PMT NO]]&lt;&gt;"",IF(ROW()-ROW(PaymentSchedule[[#Headers],[BEGINNING BALANCE]])=1,LoanAmount,INDEX(PaymentSchedule[ENDING BALANCE],ROW()-ROW(PaymentSchedule[[#Headers],[BEGINNING BALANCE]])-1)),"")</f>
        <v>85300.999026812278</v>
      </c>
      <c r="E132" s="14">
        <f>IF(PaymentSchedule[[#This Row],[PMT NO]]&lt;&gt;"",ScheduledPayment,"")</f>
        <v>648.59809656821528</v>
      </c>
      <c r="F132" s="25">
        <v>0</v>
      </c>
      <c r="G13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2" s="14">
        <f>IF(PaymentSchedule[[#This Row],[PMT NO]]&lt;&gt;"",PaymentSchedule[[#This Row],[TOTAL PAYMENT]]-PaymentSchedule[[#This Row],[INTEREST]],"")</f>
        <v>168.77997704239618</v>
      </c>
      <c r="I132" s="14">
        <f>IF(PaymentSchedule[[#This Row],[PMT NO]]&lt;&gt;"",PaymentSchedule[[#This Row],[BEGINNING BALANCE]]*(InterestRate/PaymentsPerYear),"")</f>
        <v>479.8181195258191</v>
      </c>
      <c r="J132" s="14">
        <f>IF(PaymentSchedule[[#This Row],[PMT NO]]&lt;&gt;"",IF(PaymentSchedule[[#This Row],[SCHEDULED PAYMENT]]+PaymentSchedule[[#This Row],[EXTRA PAYMENT]]&lt;=PaymentSchedule[[#This Row],[BEGINNING BALANCE]],PaymentSchedule[[#This Row],[BEGINNING BALANCE]]-PaymentSchedule[[#This Row],[PRINCIPAL]],0),"")</f>
        <v>85132.219049769876</v>
      </c>
      <c r="K132" s="14">
        <f>IF(PaymentSchedule[[#This Row],[PMT NO]]&lt;&gt;"",SUM(INDEX(PaymentSchedule[INTEREST],1,1):PaymentSchedule[[#This Row],[INTEREST]]),"")</f>
        <v>63612.588734523946</v>
      </c>
    </row>
    <row r="133" spans="2:11" x14ac:dyDescent="0.2">
      <c r="B133" s="12">
        <f>IF(LoanIsGood,IF(ROW()-ROW(PaymentSchedule[[#Headers],[PMT NO]])&gt;ScheduledNumberOfPayments,"",ROW()-ROW(PaymentSchedule[[#Headers],[PMT NO]])),"")</f>
        <v>122</v>
      </c>
      <c r="C133" s="13">
        <f>IF(PaymentSchedule[[#This Row],[PMT NO]]&lt;&gt;"",EOMONTH(LoanStartDate,ROW(PaymentSchedule[[#This Row],[PMT NO]])-ROW(PaymentSchedule[[#Headers],[PMT NO]])-2)+DAY(LoanStartDate),"")</f>
        <v>47642</v>
      </c>
      <c r="D133" s="14">
        <f>IF(PaymentSchedule[[#This Row],[PMT NO]]&lt;&gt;"",IF(ROW()-ROW(PaymentSchedule[[#Headers],[BEGINNING BALANCE]])=1,LoanAmount,INDEX(PaymentSchedule[ENDING BALANCE],ROW()-ROW(PaymentSchedule[[#Headers],[BEGINNING BALANCE]])-1)),"")</f>
        <v>85132.219049769876</v>
      </c>
      <c r="E133" s="14">
        <f>IF(PaymentSchedule[[#This Row],[PMT NO]]&lt;&gt;"",ScheduledPayment,"")</f>
        <v>648.59809656821528</v>
      </c>
      <c r="F133" s="25">
        <v>0</v>
      </c>
      <c r="G13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3" s="14">
        <f>IF(PaymentSchedule[[#This Row],[PMT NO]]&lt;&gt;"",PaymentSchedule[[#This Row],[TOTAL PAYMENT]]-PaymentSchedule[[#This Row],[INTEREST]],"")</f>
        <v>169.7293644132597</v>
      </c>
      <c r="I133" s="14">
        <f>IF(PaymentSchedule[[#This Row],[PMT NO]]&lt;&gt;"",PaymentSchedule[[#This Row],[BEGINNING BALANCE]]*(InterestRate/PaymentsPerYear),"")</f>
        <v>478.86873215495558</v>
      </c>
      <c r="J133" s="14">
        <f>IF(PaymentSchedule[[#This Row],[PMT NO]]&lt;&gt;"",IF(PaymentSchedule[[#This Row],[SCHEDULED PAYMENT]]+PaymentSchedule[[#This Row],[EXTRA PAYMENT]]&lt;=PaymentSchedule[[#This Row],[BEGINNING BALANCE]],PaymentSchedule[[#This Row],[BEGINNING BALANCE]]-PaymentSchedule[[#This Row],[PRINCIPAL]],0),"")</f>
        <v>84962.489685356617</v>
      </c>
      <c r="K133" s="14">
        <f>IF(PaymentSchedule[[#This Row],[PMT NO]]&lt;&gt;"",SUM(INDEX(PaymentSchedule[INTEREST],1,1):PaymentSchedule[[#This Row],[INTEREST]]),"")</f>
        <v>64091.457466678905</v>
      </c>
    </row>
    <row r="134" spans="2:11" x14ac:dyDescent="0.2">
      <c r="B134" s="12">
        <f>IF(LoanIsGood,IF(ROW()-ROW(PaymentSchedule[[#Headers],[PMT NO]])&gt;ScheduledNumberOfPayments,"",ROW()-ROW(PaymentSchedule[[#Headers],[PMT NO]])),"")</f>
        <v>123</v>
      </c>
      <c r="C134" s="13">
        <f>IF(PaymentSchedule[[#This Row],[PMT NO]]&lt;&gt;"",EOMONTH(LoanStartDate,ROW(PaymentSchedule[[#This Row],[PMT NO]])-ROW(PaymentSchedule[[#Headers],[PMT NO]])-2)+DAY(LoanStartDate),"")</f>
        <v>47672</v>
      </c>
      <c r="D134" s="14">
        <f>IF(PaymentSchedule[[#This Row],[PMT NO]]&lt;&gt;"",IF(ROW()-ROW(PaymentSchedule[[#Headers],[BEGINNING BALANCE]])=1,LoanAmount,INDEX(PaymentSchedule[ENDING BALANCE],ROW()-ROW(PaymentSchedule[[#Headers],[BEGINNING BALANCE]])-1)),"")</f>
        <v>84962.489685356617</v>
      </c>
      <c r="E134" s="14">
        <f>IF(PaymentSchedule[[#This Row],[PMT NO]]&lt;&gt;"",ScheduledPayment,"")</f>
        <v>648.59809656821528</v>
      </c>
      <c r="F134" s="25">
        <v>0</v>
      </c>
      <c r="G13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4" s="14">
        <f>IF(PaymentSchedule[[#This Row],[PMT NO]]&lt;&gt;"",PaymentSchedule[[#This Row],[TOTAL PAYMENT]]-PaymentSchedule[[#This Row],[INTEREST]],"")</f>
        <v>170.68409208808424</v>
      </c>
      <c r="I134" s="14">
        <f>IF(PaymentSchedule[[#This Row],[PMT NO]]&lt;&gt;"",PaymentSchedule[[#This Row],[BEGINNING BALANCE]]*(InterestRate/PaymentsPerYear),"")</f>
        <v>477.91400448013104</v>
      </c>
      <c r="J134" s="14">
        <f>IF(PaymentSchedule[[#This Row],[PMT NO]]&lt;&gt;"",IF(PaymentSchedule[[#This Row],[SCHEDULED PAYMENT]]+PaymentSchedule[[#This Row],[EXTRA PAYMENT]]&lt;=PaymentSchedule[[#This Row],[BEGINNING BALANCE]],PaymentSchedule[[#This Row],[BEGINNING BALANCE]]-PaymentSchedule[[#This Row],[PRINCIPAL]],0),"")</f>
        <v>84791.805593268538</v>
      </c>
      <c r="K134" s="14">
        <f>IF(PaymentSchedule[[#This Row],[PMT NO]]&lt;&gt;"",SUM(INDEX(PaymentSchedule[INTEREST],1,1):PaymentSchedule[[#This Row],[INTEREST]]),"")</f>
        <v>64569.371471159036</v>
      </c>
    </row>
    <row r="135" spans="2:11" x14ac:dyDescent="0.2">
      <c r="B135" s="12">
        <f>IF(LoanIsGood,IF(ROW()-ROW(PaymentSchedule[[#Headers],[PMT NO]])&gt;ScheduledNumberOfPayments,"",ROW()-ROW(PaymentSchedule[[#Headers],[PMT NO]])),"")</f>
        <v>124</v>
      </c>
      <c r="C135" s="13">
        <f>IF(PaymentSchedule[[#This Row],[PMT NO]]&lt;&gt;"",EOMONTH(LoanStartDate,ROW(PaymentSchedule[[#This Row],[PMT NO]])-ROW(PaymentSchedule[[#Headers],[PMT NO]])-2)+DAY(LoanStartDate),"")</f>
        <v>47703</v>
      </c>
      <c r="D135" s="14">
        <f>IF(PaymentSchedule[[#This Row],[PMT NO]]&lt;&gt;"",IF(ROW()-ROW(PaymentSchedule[[#Headers],[BEGINNING BALANCE]])=1,LoanAmount,INDEX(PaymentSchedule[ENDING BALANCE],ROW()-ROW(PaymentSchedule[[#Headers],[BEGINNING BALANCE]])-1)),"")</f>
        <v>84791.805593268538</v>
      </c>
      <c r="E135" s="14">
        <f>IF(PaymentSchedule[[#This Row],[PMT NO]]&lt;&gt;"",ScheduledPayment,"")</f>
        <v>648.59809656821528</v>
      </c>
      <c r="F135" s="25">
        <v>0</v>
      </c>
      <c r="G13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5" s="14">
        <f>IF(PaymentSchedule[[#This Row],[PMT NO]]&lt;&gt;"",PaymentSchedule[[#This Row],[TOTAL PAYMENT]]-PaymentSchedule[[#This Row],[INTEREST]],"")</f>
        <v>171.64419010607969</v>
      </c>
      <c r="I135" s="14">
        <f>IF(PaymentSchedule[[#This Row],[PMT NO]]&lt;&gt;"",PaymentSchedule[[#This Row],[BEGINNING BALANCE]]*(InterestRate/PaymentsPerYear),"")</f>
        <v>476.95390646213559</v>
      </c>
      <c r="J135" s="14">
        <f>IF(PaymentSchedule[[#This Row],[PMT NO]]&lt;&gt;"",IF(PaymentSchedule[[#This Row],[SCHEDULED PAYMENT]]+PaymentSchedule[[#This Row],[EXTRA PAYMENT]]&lt;=PaymentSchedule[[#This Row],[BEGINNING BALANCE]],PaymentSchedule[[#This Row],[BEGINNING BALANCE]]-PaymentSchedule[[#This Row],[PRINCIPAL]],0),"")</f>
        <v>84620.161403162463</v>
      </c>
      <c r="K135" s="14">
        <f>IF(PaymentSchedule[[#This Row],[PMT NO]]&lt;&gt;"",SUM(INDEX(PaymentSchedule[INTEREST],1,1):PaymentSchedule[[#This Row],[INTEREST]]),"")</f>
        <v>65046.325377621171</v>
      </c>
    </row>
    <row r="136" spans="2:11" x14ac:dyDescent="0.2">
      <c r="B136" s="12">
        <f>IF(LoanIsGood,IF(ROW()-ROW(PaymentSchedule[[#Headers],[PMT NO]])&gt;ScheduledNumberOfPayments,"",ROW()-ROW(PaymentSchedule[[#Headers],[PMT NO]])),"")</f>
        <v>125</v>
      </c>
      <c r="C136" s="13">
        <f>IF(PaymentSchedule[[#This Row],[PMT NO]]&lt;&gt;"",EOMONTH(LoanStartDate,ROW(PaymentSchedule[[#This Row],[PMT NO]])-ROW(PaymentSchedule[[#Headers],[PMT NO]])-2)+DAY(LoanStartDate),"")</f>
        <v>47734</v>
      </c>
      <c r="D136" s="14">
        <f>IF(PaymentSchedule[[#This Row],[PMT NO]]&lt;&gt;"",IF(ROW()-ROW(PaymentSchedule[[#Headers],[BEGINNING BALANCE]])=1,LoanAmount,INDEX(PaymentSchedule[ENDING BALANCE],ROW()-ROW(PaymentSchedule[[#Headers],[BEGINNING BALANCE]])-1)),"")</f>
        <v>84620.161403162463</v>
      </c>
      <c r="E136" s="14">
        <f>IF(PaymentSchedule[[#This Row],[PMT NO]]&lt;&gt;"",ScheduledPayment,"")</f>
        <v>648.59809656821528</v>
      </c>
      <c r="F136" s="25">
        <v>0</v>
      </c>
      <c r="G13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6" s="14">
        <f>IF(PaymentSchedule[[#This Row],[PMT NO]]&lt;&gt;"",PaymentSchedule[[#This Row],[TOTAL PAYMENT]]-PaymentSchedule[[#This Row],[INTEREST]],"")</f>
        <v>172.60968867542636</v>
      </c>
      <c r="I136" s="14">
        <f>IF(PaymentSchedule[[#This Row],[PMT NO]]&lt;&gt;"",PaymentSchedule[[#This Row],[BEGINNING BALANCE]]*(InterestRate/PaymentsPerYear),"")</f>
        <v>475.98840789278893</v>
      </c>
      <c r="J136" s="14">
        <f>IF(PaymentSchedule[[#This Row],[PMT NO]]&lt;&gt;"",IF(PaymentSchedule[[#This Row],[SCHEDULED PAYMENT]]+PaymentSchedule[[#This Row],[EXTRA PAYMENT]]&lt;=PaymentSchedule[[#This Row],[BEGINNING BALANCE]],PaymentSchedule[[#This Row],[BEGINNING BALANCE]]-PaymentSchedule[[#This Row],[PRINCIPAL]],0),"")</f>
        <v>84447.551714487039</v>
      </c>
      <c r="K136" s="14">
        <f>IF(PaymentSchedule[[#This Row],[PMT NO]]&lt;&gt;"",SUM(INDEX(PaymentSchedule[INTEREST],1,1):PaymentSchedule[[#This Row],[INTEREST]]),"")</f>
        <v>65522.313785513958</v>
      </c>
    </row>
    <row r="137" spans="2:11" x14ac:dyDescent="0.2">
      <c r="B137" s="12">
        <f>IF(LoanIsGood,IF(ROW()-ROW(PaymentSchedule[[#Headers],[PMT NO]])&gt;ScheduledNumberOfPayments,"",ROW()-ROW(PaymentSchedule[[#Headers],[PMT NO]])),"")</f>
        <v>126</v>
      </c>
      <c r="C137" s="13">
        <f>IF(PaymentSchedule[[#This Row],[PMT NO]]&lt;&gt;"",EOMONTH(LoanStartDate,ROW(PaymentSchedule[[#This Row],[PMT NO]])-ROW(PaymentSchedule[[#Headers],[PMT NO]])-2)+DAY(LoanStartDate),"")</f>
        <v>47764</v>
      </c>
      <c r="D137" s="14">
        <f>IF(PaymentSchedule[[#This Row],[PMT NO]]&lt;&gt;"",IF(ROW()-ROW(PaymentSchedule[[#Headers],[BEGINNING BALANCE]])=1,LoanAmount,INDEX(PaymentSchedule[ENDING BALANCE],ROW()-ROW(PaymentSchedule[[#Headers],[BEGINNING BALANCE]])-1)),"")</f>
        <v>84447.551714487039</v>
      </c>
      <c r="E137" s="14">
        <f>IF(PaymentSchedule[[#This Row],[PMT NO]]&lt;&gt;"",ScheduledPayment,"")</f>
        <v>648.59809656821528</v>
      </c>
      <c r="F137" s="25">
        <v>0</v>
      </c>
      <c r="G13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7" s="14">
        <f>IF(PaymentSchedule[[#This Row],[PMT NO]]&lt;&gt;"",PaymentSchedule[[#This Row],[TOTAL PAYMENT]]-PaymentSchedule[[#This Row],[INTEREST]],"")</f>
        <v>173.58061817422561</v>
      </c>
      <c r="I137" s="14">
        <f>IF(PaymentSchedule[[#This Row],[PMT NO]]&lt;&gt;"",PaymentSchedule[[#This Row],[BEGINNING BALANCE]]*(InterestRate/PaymentsPerYear),"")</f>
        <v>475.01747839398968</v>
      </c>
      <c r="J137" s="14">
        <f>IF(PaymentSchedule[[#This Row],[PMT NO]]&lt;&gt;"",IF(PaymentSchedule[[#This Row],[SCHEDULED PAYMENT]]+PaymentSchedule[[#This Row],[EXTRA PAYMENT]]&lt;=PaymentSchedule[[#This Row],[BEGINNING BALANCE]],PaymentSchedule[[#This Row],[BEGINNING BALANCE]]-PaymentSchedule[[#This Row],[PRINCIPAL]],0),"")</f>
        <v>84273.971096312816</v>
      </c>
      <c r="K137" s="14">
        <f>IF(PaymentSchedule[[#This Row],[PMT NO]]&lt;&gt;"",SUM(INDEX(PaymentSchedule[INTEREST],1,1):PaymentSchedule[[#This Row],[INTEREST]]),"")</f>
        <v>65997.331263907952</v>
      </c>
    </row>
    <row r="138" spans="2:11" x14ac:dyDescent="0.2">
      <c r="B138" s="12">
        <f>IF(LoanIsGood,IF(ROW()-ROW(PaymentSchedule[[#Headers],[PMT NO]])&gt;ScheduledNumberOfPayments,"",ROW()-ROW(PaymentSchedule[[#Headers],[PMT NO]])),"")</f>
        <v>127</v>
      </c>
      <c r="C138" s="13">
        <f>IF(PaymentSchedule[[#This Row],[PMT NO]]&lt;&gt;"",EOMONTH(LoanStartDate,ROW(PaymentSchedule[[#This Row],[PMT NO]])-ROW(PaymentSchedule[[#Headers],[PMT NO]])-2)+DAY(LoanStartDate),"")</f>
        <v>47795</v>
      </c>
      <c r="D138" s="14">
        <f>IF(PaymentSchedule[[#This Row],[PMT NO]]&lt;&gt;"",IF(ROW()-ROW(PaymentSchedule[[#Headers],[BEGINNING BALANCE]])=1,LoanAmount,INDEX(PaymentSchedule[ENDING BALANCE],ROW()-ROW(PaymentSchedule[[#Headers],[BEGINNING BALANCE]])-1)),"")</f>
        <v>84273.971096312816</v>
      </c>
      <c r="E138" s="14">
        <f>IF(PaymentSchedule[[#This Row],[PMT NO]]&lt;&gt;"",ScheduledPayment,"")</f>
        <v>648.59809656821528</v>
      </c>
      <c r="F138" s="25">
        <v>0</v>
      </c>
      <c r="G13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8" s="14">
        <f>IF(PaymentSchedule[[#This Row],[PMT NO]]&lt;&gt;"",PaymentSchedule[[#This Row],[TOTAL PAYMENT]]-PaymentSchedule[[#This Row],[INTEREST]],"")</f>
        <v>174.55700915145565</v>
      </c>
      <c r="I138" s="14">
        <f>IF(PaymentSchedule[[#This Row],[PMT NO]]&lt;&gt;"",PaymentSchedule[[#This Row],[BEGINNING BALANCE]]*(InterestRate/PaymentsPerYear),"")</f>
        <v>474.04108741675964</v>
      </c>
      <c r="J138" s="14">
        <f>IF(PaymentSchedule[[#This Row],[PMT NO]]&lt;&gt;"",IF(PaymentSchedule[[#This Row],[SCHEDULED PAYMENT]]+PaymentSchedule[[#This Row],[EXTRA PAYMENT]]&lt;=PaymentSchedule[[#This Row],[BEGINNING BALANCE]],PaymentSchedule[[#This Row],[BEGINNING BALANCE]]-PaymentSchedule[[#This Row],[PRINCIPAL]],0),"")</f>
        <v>84099.414087161364</v>
      </c>
      <c r="K138" s="14">
        <f>IF(PaymentSchedule[[#This Row],[PMT NO]]&lt;&gt;"",SUM(INDEX(PaymentSchedule[INTEREST],1,1):PaymentSchedule[[#This Row],[INTEREST]]),"")</f>
        <v>66471.37235132471</v>
      </c>
    </row>
    <row r="139" spans="2:11" x14ac:dyDescent="0.2">
      <c r="B139" s="12">
        <f>IF(LoanIsGood,IF(ROW()-ROW(PaymentSchedule[[#Headers],[PMT NO]])&gt;ScheduledNumberOfPayments,"",ROW()-ROW(PaymentSchedule[[#Headers],[PMT NO]])),"")</f>
        <v>128</v>
      </c>
      <c r="C139" s="13">
        <f>IF(PaymentSchedule[[#This Row],[PMT NO]]&lt;&gt;"",EOMONTH(LoanStartDate,ROW(PaymentSchedule[[#This Row],[PMT NO]])-ROW(PaymentSchedule[[#Headers],[PMT NO]])-2)+DAY(LoanStartDate),"")</f>
        <v>47825</v>
      </c>
      <c r="D139" s="14">
        <f>IF(PaymentSchedule[[#This Row],[PMT NO]]&lt;&gt;"",IF(ROW()-ROW(PaymentSchedule[[#Headers],[BEGINNING BALANCE]])=1,LoanAmount,INDEX(PaymentSchedule[ENDING BALANCE],ROW()-ROW(PaymentSchedule[[#Headers],[BEGINNING BALANCE]])-1)),"")</f>
        <v>84099.414087161364</v>
      </c>
      <c r="E139" s="14">
        <f>IF(PaymentSchedule[[#This Row],[PMT NO]]&lt;&gt;"",ScheduledPayment,"")</f>
        <v>648.59809656821528</v>
      </c>
      <c r="F139" s="25">
        <v>0</v>
      </c>
      <c r="G13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39" s="14">
        <f>IF(PaymentSchedule[[#This Row],[PMT NO]]&lt;&gt;"",PaymentSchedule[[#This Row],[TOTAL PAYMENT]]-PaymentSchedule[[#This Row],[INTEREST]],"")</f>
        <v>175.53889232793256</v>
      </c>
      <c r="I139" s="14">
        <f>IF(PaymentSchedule[[#This Row],[PMT NO]]&lt;&gt;"",PaymentSchedule[[#This Row],[BEGINNING BALANCE]]*(InterestRate/PaymentsPerYear),"")</f>
        <v>473.05920424028272</v>
      </c>
      <c r="J139" s="14">
        <f>IF(PaymentSchedule[[#This Row],[PMT NO]]&lt;&gt;"",IF(PaymentSchedule[[#This Row],[SCHEDULED PAYMENT]]+PaymentSchedule[[#This Row],[EXTRA PAYMENT]]&lt;=PaymentSchedule[[#This Row],[BEGINNING BALANCE]],PaymentSchedule[[#This Row],[BEGINNING BALANCE]]-PaymentSchedule[[#This Row],[PRINCIPAL]],0),"")</f>
        <v>83923.875194833425</v>
      </c>
      <c r="K139" s="14">
        <f>IF(PaymentSchedule[[#This Row],[PMT NO]]&lt;&gt;"",SUM(INDEX(PaymentSchedule[INTEREST],1,1):PaymentSchedule[[#This Row],[INTEREST]]),"")</f>
        <v>66944.431555564996</v>
      </c>
    </row>
    <row r="140" spans="2:11" x14ac:dyDescent="0.2">
      <c r="B140" s="12">
        <f>IF(LoanIsGood,IF(ROW()-ROW(PaymentSchedule[[#Headers],[PMT NO]])&gt;ScheduledNumberOfPayments,"",ROW()-ROW(PaymentSchedule[[#Headers],[PMT NO]])),"")</f>
        <v>129</v>
      </c>
      <c r="C140" s="13">
        <f>IF(PaymentSchedule[[#This Row],[PMT NO]]&lt;&gt;"",EOMONTH(LoanStartDate,ROW(PaymentSchedule[[#This Row],[PMT NO]])-ROW(PaymentSchedule[[#Headers],[PMT NO]])-2)+DAY(LoanStartDate),"")</f>
        <v>47856</v>
      </c>
      <c r="D140" s="14">
        <f>IF(PaymentSchedule[[#This Row],[PMT NO]]&lt;&gt;"",IF(ROW()-ROW(PaymentSchedule[[#Headers],[BEGINNING BALANCE]])=1,LoanAmount,INDEX(PaymentSchedule[ENDING BALANCE],ROW()-ROW(PaymentSchedule[[#Headers],[BEGINNING BALANCE]])-1)),"")</f>
        <v>83923.875194833425</v>
      </c>
      <c r="E140" s="14">
        <f>IF(PaymentSchedule[[#This Row],[PMT NO]]&lt;&gt;"",ScheduledPayment,"")</f>
        <v>648.59809656821528</v>
      </c>
      <c r="F140" s="25">
        <v>0</v>
      </c>
      <c r="G14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0" s="14">
        <f>IF(PaymentSchedule[[#This Row],[PMT NO]]&lt;&gt;"",PaymentSchedule[[#This Row],[TOTAL PAYMENT]]-PaymentSchedule[[#This Row],[INTEREST]],"")</f>
        <v>176.52629859727722</v>
      </c>
      <c r="I140" s="14">
        <f>IF(PaymentSchedule[[#This Row],[PMT NO]]&lt;&gt;"",PaymentSchedule[[#This Row],[BEGINNING BALANCE]]*(InterestRate/PaymentsPerYear),"")</f>
        <v>472.07179797093806</v>
      </c>
      <c r="J140" s="14">
        <f>IF(PaymentSchedule[[#This Row],[PMT NO]]&lt;&gt;"",IF(PaymentSchedule[[#This Row],[SCHEDULED PAYMENT]]+PaymentSchedule[[#This Row],[EXTRA PAYMENT]]&lt;=PaymentSchedule[[#This Row],[BEGINNING BALANCE]],PaymentSchedule[[#This Row],[BEGINNING BALANCE]]-PaymentSchedule[[#This Row],[PRINCIPAL]],0),"")</f>
        <v>83747.348896236144</v>
      </c>
      <c r="K140" s="14">
        <f>IF(PaymentSchedule[[#This Row],[PMT NO]]&lt;&gt;"",SUM(INDEX(PaymentSchedule[INTEREST],1,1):PaymentSchedule[[#This Row],[INTEREST]]),"")</f>
        <v>67416.50335353594</v>
      </c>
    </row>
    <row r="141" spans="2:11" x14ac:dyDescent="0.2">
      <c r="B141" s="12">
        <f>IF(LoanIsGood,IF(ROW()-ROW(PaymentSchedule[[#Headers],[PMT NO]])&gt;ScheduledNumberOfPayments,"",ROW()-ROW(PaymentSchedule[[#Headers],[PMT NO]])),"")</f>
        <v>130</v>
      </c>
      <c r="C141" s="13">
        <f>IF(PaymentSchedule[[#This Row],[PMT NO]]&lt;&gt;"",EOMONTH(LoanStartDate,ROW(PaymentSchedule[[#This Row],[PMT NO]])-ROW(PaymentSchedule[[#Headers],[PMT NO]])-2)+DAY(LoanStartDate),"")</f>
        <v>47887</v>
      </c>
      <c r="D141" s="14">
        <f>IF(PaymentSchedule[[#This Row],[PMT NO]]&lt;&gt;"",IF(ROW()-ROW(PaymentSchedule[[#Headers],[BEGINNING BALANCE]])=1,LoanAmount,INDEX(PaymentSchedule[ENDING BALANCE],ROW()-ROW(PaymentSchedule[[#Headers],[BEGINNING BALANCE]])-1)),"")</f>
        <v>83747.348896236144</v>
      </c>
      <c r="E141" s="14">
        <f>IF(PaymentSchedule[[#This Row],[PMT NO]]&lt;&gt;"",ScheduledPayment,"")</f>
        <v>648.59809656821528</v>
      </c>
      <c r="F141" s="25">
        <v>0</v>
      </c>
      <c r="G14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1" s="14">
        <f>IF(PaymentSchedule[[#This Row],[PMT NO]]&lt;&gt;"",PaymentSchedule[[#This Row],[TOTAL PAYMENT]]-PaymentSchedule[[#This Row],[INTEREST]],"")</f>
        <v>177.51925902688691</v>
      </c>
      <c r="I141" s="14">
        <f>IF(PaymentSchedule[[#This Row],[PMT NO]]&lt;&gt;"",PaymentSchedule[[#This Row],[BEGINNING BALANCE]]*(InterestRate/PaymentsPerYear),"")</f>
        <v>471.07883754132837</v>
      </c>
      <c r="J141" s="14">
        <f>IF(PaymentSchedule[[#This Row],[PMT NO]]&lt;&gt;"",IF(PaymentSchedule[[#This Row],[SCHEDULED PAYMENT]]+PaymentSchedule[[#This Row],[EXTRA PAYMENT]]&lt;=PaymentSchedule[[#This Row],[BEGINNING BALANCE]],PaymentSchedule[[#This Row],[BEGINNING BALANCE]]-PaymentSchedule[[#This Row],[PRINCIPAL]],0),"")</f>
        <v>83569.829637209259</v>
      </c>
      <c r="K141" s="14">
        <f>IF(PaymentSchedule[[#This Row],[PMT NO]]&lt;&gt;"",SUM(INDEX(PaymentSchedule[INTEREST],1,1):PaymentSchedule[[#This Row],[INTEREST]]),"")</f>
        <v>67887.582191077265</v>
      </c>
    </row>
    <row r="142" spans="2:11" x14ac:dyDescent="0.2">
      <c r="B142" s="12">
        <f>IF(LoanIsGood,IF(ROW()-ROW(PaymentSchedule[[#Headers],[PMT NO]])&gt;ScheduledNumberOfPayments,"",ROW()-ROW(PaymentSchedule[[#Headers],[PMT NO]])),"")</f>
        <v>131</v>
      </c>
      <c r="C142" s="13">
        <f>IF(PaymentSchedule[[#This Row],[PMT NO]]&lt;&gt;"",EOMONTH(LoanStartDate,ROW(PaymentSchedule[[#This Row],[PMT NO]])-ROW(PaymentSchedule[[#Headers],[PMT NO]])-2)+DAY(LoanStartDate),"")</f>
        <v>47915</v>
      </c>
      <c r="D142" s="14">
        <f>IF(PaymentSchedule[[#This Row],[PMT NO]]&lt;&gt;"",IF(ROW()-ROW(PaymentSchedule[[#Headers],[BEGINNING BALANCE]])=1,LoanAmount,INDEX(PaymentSchedule[ENDING BALANCE],ROW()-ROW(PaymentSchedule[[#Headers],[BEGINNING BALANCE]])-1)),"")</f>
        <v>83569.829637209259</v>
      </c>
      <c r="E142" s="14">
        <f>IF(PaymentSchedule[[#This Row],[PMT NO]]&lt;&gt;"",ScheduledPayment,"")</f>
        <v>648.59809656821528</v>
      </c>
      <c r="F142" s="25">
        <v>0</v>
      </c>
      <c r="G14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2" s="14">
        <f>IF(PaymentSchedule[[#This Row],[PMT NO]]&lt;&gt;"",PaymentSchedule[[#This Row],[TOTAL PAYMENT]]-PaymentSchedule[[#This Row],[INTEREST]],"")</f>
        <v>178.51780485891317</v>
      </c>
      <c r="I142" s="14">
        <f>IF(PaymentSchedule[[#This Row],[PMT NO]]&lt;&gt;"",PaymentSchedule[[#This Row],[BEGINNING BALANCE]]*(InterestRate/PaymentsPerYear),"")</f>
        <v>470.08029170930212</v>
      </c>
      <c r="J142" s="14">
        <f>IF(PaymentSchedule[[#This Row],[PMT NO]]&lt;&gt;"",IF(PaymentSchedule[[#This Row],[SCHEDULED PAYMENT]]+PaymentSchedule[[#This Row],[EXTRA PAYMENT]]&lt;=PaymentSchedule[[#This Row],[BEGINNING BALANCE]],PaymentSchedule[[#This Row],[BEGINNING BALANCE]]-PaymentSchedule[[#This Row],[PRINCIPAL]],0),"")</f>
        <v>83391.311832350344</v>
      </c>
      <c r="K142" s="14">
        <f>IF(PaymentSchedule[[#This Row],[PMT NO]]&lt;&gt;"",SUM(INDEX(PaymentSchedule[INTEREST],1,1):PaymentSchedule[[#This Row],[INTEREST]]),"")</f>
        <v>68357.66248278656</v>
      </c>
    </row>
    <row r="143" spans="2:11" x14ac:dyDescent="0.2">
      <c r="B143" s="12">
        <f>IF(LoanIsGood,IF(ROW()-ROW(PaymentSchedule[[#Headers],[PMT NO]])&gt;ScheduledNumberOfPayments,"",ROW()-ROW(PaymentSchedule[[#Headers],[PMT NO]])),"")</f>
        <v>132</v>
      </c>
      <c r="C143" s="13">
        <f>IF(PaymentSchedule[[#This Row],[PMT NO]]&lt;&gt;"",EOMONTH(LoanStartDate,ROW(PaymentSchedule[[#This Row],[PMT NO]])-ROW(PaymentSchedule[[#Headers],[PMT NO]])-2)+DAY(LoanStartDate),"")</f>
        <v>47946</v>
      </c>
      <c r="D143" s="14">
        <f>IF(PaymentSchedule[[#This Row],[PMT NO]]&lt;&gt;"",IF(ROW()-ROW(PaymentSchedule[[#Headers],[BEGINNING BALANCE]])=1,LoanAmount,INDEX(PaymentSchedule[ENDING BALANCE],ROW()-ROW(PaymentSchedule[[#Headers],[BEGINNING BALANCE]])-1)),"")</f>
        <v>83391.311832350344</v>
      </c>
      <c r="E143" s="14">
        <f>IF(PaymentSchedule[[#This Row],[PMT NO]]&lt;&gt;"",ScheduledPayment,"")</f>
        <v>648.59809656821528</v>
      </c>
      <c r="F143" s="25">
        <v>0</v>
      </c>
      <c r="G14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3" s="14">
        <f>IF(PaymentSchedule[[#This Row],[PMT NO]]&lt;&gt;"",PaymentSchedule[[#This Row],[TOTAL PAYMENT]]-PaymentSchedule[[#This Row],[INTEREST]],"")</f>
        <v>179.52196751124455</v>
      </c>
      <c r="I143" s="14">
        <f>IF(PaymentSchedule[[#This Row],[PMT NO]]&lt;&gt;"",PaymentSchedule[[#This Row],[BEGINNING BALANCE]]*(InterestRate/PaymentsPerYear),"")</f>
        <v>469.07612905697073</v>
      </c>
      <c r="J143" s="14">
        <f>IF(PaymentSchedule[[#This Row],[PMT NO]]&lt;&gt;"",IF(PaymentSchedule[[#This Row],[SCHEDULED PAYMENT]]+PaymentSchedule[[#This Row],[EXTRA PAYMENT]]&lt;=PaymentSchedule[[#This Row],[BEGINNING BALANCE]],PaymentSchedule[[#This Row],[BEGINNING BALANCE]]-PaymentSchedule[[#This Row],[PRINCIPAL]],0),"")</f>
        <v>83211.789864839098</v>
      </c>
      <c r="K143" s="14">
        <f>IF(PaymentSchedule[[#This Row],[PMT NO]]&lt;&gt;"",SUM(INDEX(PaymentSchedule[INTEREST],1,1):PaymentSchedule[[#This Row],[INTEREST]]),"")</f>
        <v>68826.738611843524</v>
      </c>
    </row>
    <row r="144" spans="2:11" x14ac:dyDescent="0.2">
      <c r="B144" s="12">
        <f>IF(LoanIsGood,IF(ROW()-ROW(PaymentSchedule[[#Headers],[PMT NO]])&gt;ScheduledNumberOfPayments,"",ROW()-ROW(PaymentSchedule[[#Headers],[PMT NO]])),"")</f>
        <v>133</v>
      </c>
      <c r="C144" s="13">
        <f>IF(PaymentSchedule[[#This Row],[PMT NO]]&lt;&gt;"",EOMONTH(LoanStartDate,ROW(PaymentSchedule[[#This Row],[PMT NO]])-ROW(PaymentSchedule[[#Headers],[PMT NO]])-2)+DAY(LoanStartDate),"")</f>
        <v>47976</v>
      </c>
      <c r="D144" s="14">
        <f>IF(PaymentSchedule[[#This Row],[PMT NO]]&lt;&gt;"",IF(ROW()-ROW(PaymentSchedule[[#Headers],[BEGINNING BALANCE]])=1,LoanAmount,INDEX(PaymentSchedule[ENDING BALANCE],ROW()-ROW(PaymentSchedule[[#Headers],[BEGINNING BALANCE]])-1)),"")</f>
        <v>83211.789864839098</v>
      </c>
      <c r="E144" s="14">
        <f>IF(PaymentSchedule[[#This Row],[PMT NO]]&lt;&gt;"",ScheduledPayment,"")</f>
        <v>648.59809656821528</v>
      </c>
      <c r="F144" s="25">
        <v>0</v>
      </c>
      <c r="G14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4" s="14">
        <f>IF(PaymentSchedule[[#This Row],[PMT NO]]&lt;&gt;"",PaymentSchedule[[#This Row],[TOTAL PAYMENT]]-PaymentSchedule[[#This Row],[INTEREST]],"")</f>
        <v>180.53177857849528</v>
      </c>
      <c r="I144" s="14">
        <f>IF(PaymentSchedule[[#This Row],[PMT NO]]&lt;&gt;"",PaymentSchedule[[#This Row],[BEGINNING BALANCE]]*(InterestRate/PaymentsPerYear),"")</f>
        <v>468.06631798972001</v>
      </c>
      <c r="J144" s="14">
        <f>IF(PaymentSchedule[[#This Row],[PMT NO]]&lt;&gt;"",IF(PaymentSchedule[[#This Row],[SCHEDULED PAYMENT]]+PaymentSchedule[[#This Row],[EXTRA PAYMENT]]&lt;=PaymentSchedule[[#This Row],[BEGINNING BALANCE]],PaymentSchedule[[#This Row],[BEGINNING BALANCE]]-PaymentSchedule[[#This Row],[PRINCIPAL]],0),"")</f>
        <v>83031.258086260597</v>
      </c>
      <c r="K144" s="14">
        <f>IF(PaymentSchedule[[#This Row],[PMT NO]]&lt;&gt;"",SUM(INDEX(PaymentSchedule[INTEREST],1,1):PaymentSchedule[[#This Row],[INTEREST]]),"")</f>
        <v>69294.804929833248</v>
      </c>
    </row>
    <row r="145" spans="2:11" x14ac:dyDescent="0.2">
      <c r="B145" s="12">
        <f>IF(LoanIsGood,IF(ROW()-ROW(PaymentSchedule[[#Headers],[PMT NO]])&gt;ScheduledNumberOfPayments,"",ROW()-ROW(PaymentSchedule[[#Headers],[PMT NO]])),"")</f>
        <v>134</v>
      </c>
      <c r="C145" s="13">
        <f>IF(PaymentSchedule[[#This Row],[PMT NO]]&lt;&gt;"",EOMONTH(LoanStartDate,ROW(PaymentSchedule[[#This Row],[PMT NO]])-ROW(PaymentSchedule[[#Headers],[PMT NO]])-2)+DAY(LoanStartDate),"")</f>
        <v>48007</v>
      </c>
      <c r="D145" s="14">
        <f>IF(PaymentSchedule[[#This Row],[PMT NO]]&lt;&gt;"",IF(ROW()-ROW(PaymentSchedule[[#Headers],[BEGINNING BALANCE]])=1,LoanAmount,INDEX(PaymentSchedule[ENDING BALANCE],ROW()-ROW(PaymentSchedule[[#Headers],[BEGINNING BALANCE]])-1)),"")</f>
        <v>83031.258086260597</v>
      </c>
      <c r="E145" s="14">
        <f>IF(PaymentSchedule[[#This Row],[PMT NO]]&lt;&gt;"",ScheduledPayment,"")</f>
        <v>648.59809656821528</v>
      </c>
      <c r="F145" s="25">
        <v>0</v>
      </c>
      <c r="G14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5" s="14">
        <f>IF(PaymentSchedule[[#This Row],[PMT NO]]&lt;&gt;"",PaymentSchedule[[#This Row],[TOTAL PAYMENT]]-PaymentSchedule[[#This Row],[INTEREST]],"")</f>
        <v>181.54726983299935</v>
      </c>
      <c r="I145" s="14">
        <f>IF(PaymentSchedule[[#This Row],[PMT NO]]&lt;&gt;"",PaymentSchedule[[#This Row],[BEGINNING BALANCE]]*(InterestRate/PaymentsPerYear),"")</f>
        <v>467.05082673521594</v>
      </c>
      <c r="J145" s="14">
        <f>IF(PaymentSchedule[[#This Row],[PMT NO]]&lt;&gt;"",IF(PaymentSchedule[[#This Row],[SCHEDULED PAYMENT]]+PaymentSchedule[[#This Row],[EXTRA PAYMENT]]&lt;=PaymentSchedule[[#This Row],[BEGINNING BALANCE]],PaymentSchedule[[#This Row],[BEGINNING BALANCE]]-PaymentSchedule[[#This Row],[PRINCIPAL]],0),"")</f>
        <v>82849.7108164276</v>
      </c>
      <c r="K145" s="14">
        <f>IF(PaymentSchedule[[#This Row],[PMT NO]]&lt;&gt;"",SUM(INDEX(PaymentSchedule[INTEREST],1,1):PaymentSchedule[[#This Row],[INTEREST]]),"")</f>
        <v>69761.85575656846</v>
      </c>
    </row>
    <row r="146" spans="2:11" x14ac:dyDescent="0.2">
      <c r="B146" s="12">
        <f>IF(LoanIsGood,IF(ROW()-ROW(PaymentSchedule[[#Headers],[PMT NO]])&gt;ScheduledNumberOfPayments,"",ROW()-ROW(PaymentSchedule[[#Headers],[PMT NO]])),"")</f>
        <v>135</v>
      </c>
      <c r="C146" s="13">
        <f>IF(PaymentSchedule[[#This Row],[PMT NO]]&lt;&gt;"",EOMONTH(LoanStartDate,ROW(PaymentSchedule[[#This Row],[PMT NO]])-ROW(PaymentSchedule[[#Headers],[PMT NO]])-2)+DAY(LoanStartDate),"")</f>
        <v>48037</v>
      </c>
      <c r="D146" s="14">
        <f>IF(PaymentSchedule[[#This Row],[PMT NO]]&lt;&gt;"",IF(ROW()-ROW(PaymentSchedule[[#Headers],[BEGINNING BALANCE]])=1,LoanAmount,INDEX(PaymentSchedule[ENDING BALANCE],ROW()-ROW(PaymentSchedule[[#Headers],[BEGINNING BALANCE]])-1)),"")</f>
        <v>82849.7108164276</v>
      </c>
      <c r="E146" s="14">
        <f>IF(PaymentSchedule[[#This Row],[PMT NO]]&lt;&gt;"",ScheduledPayment,"")</f>
        <v>648.59809656821528</v>
      </c>
      <c r="F146" s="25">
        <v>0</v>
      </c>
      <c r="G14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6" s="14">
        <f>IF(PaymentSchedule[[#This Row],[PMT NO]]&lt;&gt;"",PaymentSchedule[[#This Row],[TOTAL PAYMENT]]-PaymentSchedule[[#This Row],[INTEREST]],"")</f>
        <v>182.56847322580995</v>
      </c>
      <c r="I146" s="14">
        <f>IF(PaymentSchedule[[#This Row],[PMT NO]]&lt;&gt;"",PaymentSchedule[[#This Row],[BEGINNING BALANCE]]*(InterestRate/PaymentsPerYear),"")</f>
        <v>466.02962334240533</v>
      </c>
      <c r="J146" s="14">
        <f>IF(PaymentSchedule[[#This Row],[PMT NO]]&lt;&gt;"",IF(PaymentSchedule[[#This Row],[SCHEDULED PAYMENT]]+PaymentSchedule[[#This Row],[EXTRA PAYMENT]]&lt;=PaymentSchedule[[#This Row],[BEGINNING BALANCE]],PaymentSchedule[[#This Row],[BEGINNING BALANCE]]-PaymentSchedule[[#This Row],[PRINCIPAL]],0),"")</f>
        <v>82667.142343201791</v>
      </c>
      <c r="K146" s="14">
        <f>IF(PaymentSchedule[[#This Row],[PMT NO]]&lt;&gt;"",SUM(INDEX(PaymentSchedule[INTEREST],1,1):PaymentSchedule[[#This Row],[INTEREST]]),"")</f>
        <v>70227.885379910862</v>
      </c>
    </row>
    <row r="147" spans="2:11" x14ac:dyDescent="0.2">
      <c r="B147" s="12">
        <f>IF(LoanIsGood,IF(ROW()-ROW(PaymentSchedule[[#Headers],[PMT NO]])&gt;ScheduledNumberOfPayments,"",ROW()-ROW(PaymentSchedule[[#Headers],[PMT NO]])),"")</f>
        <v>136</v>
      </c>
      <c r="C147" s="13">
        <f>IF(PaymentSchedule[[#This Row],[PMT NO]]&lt;&gt;"",EOMONTH(LoanStartDate,ROW(PaymentSchedule[[#This Row],[PMT NO]])-ROW(PaymentSchedule[[#Headers],[PMT NO]])-2)+DAY(LoanStartDate),"")</f>
        <v>48068</v>
      </c>
      <c r="D147" s="14">
        <f>IF(PaymentSchedule[[#This Row],[PMT NO]]&lt;&gt;"",IF(ROW()-ROW(PaymentSchedule[[#Headers],[BEGINNING BALANCE]])=1,LoanAmount,INDEX(PaymentSchedule[ENDING BALANCE],ROW()-ROW(PaymentSchedule[[#Headers],[BEGINNING BALANCE]])-1)),"")</f>
        <v>82667.142343201791</v>
      </c>
      <c r="E147" s="14">
        <f>IF(PaymentSchedule[[#This Row],[PMT NO]]&lt;&gt;"",ScheduledPayment,"")</f>
        <v>648.59809656821528</v>
      </c>
      <c r="F147" s="25">
        <v>0</v>
      </c>
      <c r="G14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7" s="14">
        <f>IF(PaymentSchedule[[#This Row],[PMT NO]]&lt;&gt;"",PaymentSchedule[[#This Row],[TOTAL PAYMENT]]-PaymentSchedule[[#This Row],[INTEREST]],"")</f>
        <v>183.59542088770513</v>
      </c>
      <c r="I147" s="14">
        <f>IF(PaymentSchedule[[#This Row],[PMT NO]]&lt;&gt;"",PaymentSchedule[[#This Row],[BEGINNING BALANCE]]*(InterestRate/PaymentsPerYear),"")</f>
        <v>465.00267568051015</v>
      </c>
      <c r="J147" s="14">
        <f>IF(PaymentSchedule[[#This Row],[PMT NO]]&lt;&gt;"",IF(PaymentSchedule[[#This Row],[SCHEDULED PAYMENT]]+PaymentSchedule[[#This Row],[EXTRA PAYMENT]]&lt;=PaymentSchedule[[#This Row],[BEGINNING BALANCE]],PaymentSchedule[[#This Row],[BEGINNING BALANCE]]-PaymentSchedule[[#This Row],[PRINCIPAL]],0),"")</f>
        <v>82483.546922314083</v>
      </c>
      <c r="K147" s="14">
        <f>IF(PaymentSchedule[[#This Row],[PMT NO]]&lt;&gt;"",SUM(INDEX(PaymentSchedule[INTEREST],1,1):PaymentSchedule[[#This Row],[INTEREST]]),"")</f>
        <v>70692.888055591378</v>
      </c>
    </row>
    <row r="148" spans="2:11" x14ac:dyDescent="0.2">
      <c r="B148" s="12">
        <f>IF(LoanIsGood,IF(ROW()-ROW(PaymentSchedule[[#Headers],[PMT NO]])&gt;ScheduledNumberOfPayments,"",ROW()-ROW(PaymentSchedule[[#Headers],[PMT NO]])),"")</f>
        <v>137</v>
      </c>
      <c r="C148" s="13">
        <f>IF(PaymentSchedule[[#This Row],[PMT NO]]&lt;&gt;"",EOMONTH(LoanStartDate,ROW(PaymentSchedule[[#This Row],[PMT NO]])-ROW(PaymentSchedule[[#Headers],[PMT NO]])-2)+DAY(LoanStartDate),"")</f>
        <v>48099</v>
      </c>
      <c r="D148" s="14">
        <f>IF(PaymentSchedule[[#This Row],[PMT NO]]&lt;&gt;"",IF(ROW()-ROW(PaymentSchedule[[#Headers],[BEGINNING BALANCE]])=1,LoanAmount,INDEX(PaymentSchedule[ENDING BALANCE],ROW()-ROW(PaymentSchedule[[#Headers],[BEGINNING BALANCE]])-1)),"")</f>
        <v>82483.546922314083</v>
      </c>
      <c r="E148" s="14">
        <f>IF(PaymentSchedule[[#This Row],[PMT NO]]&lt;&gt;"",ScheduledPayment,"")</f>
        <v>648.59809656821528</v>
      </c>
      <c r="F148" s="25">
        <v>0</v>
      </c>
      <c r="G14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8" s="14">
        <f>IF(PaymentSchedule[[#This Row],[PMT NO]]&lt;&gt;"",PaymentSchedule[[#This Row],[TOTAL PAYMENT]]-PaymentSchedule[[#This Row],[INTEREST]],"")</f>
        <v>184.6281451301985</v>
      </c>
      <c r="I148" s="14">
        <f>IF(PaymentSchedule[[#This Row],[PMT NO]]&lt;&gt;"",PaymentSchedule[[#This Row],[BEGINNING BALANCE]]*(InterestRate/PaymentsPerYear),"")</f>
        <v>463.96995143801678</v>
      </c>
      <c r="J148" s="14">
        <f>IF(PaymentSchedule[[#This Row],[PMT NO]]&lt;&gt;"",IF(PaymentSchedule[[#This Row],[SCHEDULED PAYMENT]]+PaymentSchedule[[#This Row],[EXTRA PAYMENT]]&lt;=PaymentSchedule[[#This Row],[BEGINNING BALANCE]],PaymentSchedule[[#This Row],[BEGINNING BALANCE]]-PaymentSchedule[[#This Row],[PRINCIPAL]],0),"")</f>
        <v>82298.918777183877</v>
      </c>
      <c r="K148" s="14">
        <f>IF(PaymentSchedule[[#This Row],[PMT NO]]&lt;&gt;"",SUM(INDEX(PaymentSchedule[INTEREST],1,1):PaymentSchedule[[#This Row],[INTEREST]]),"")</f>
        <v>71156.858007029397</v>
      </c>
    </row>
    <row r="149" spans="2:11" x14ac:dyDescent="0.2">
      <c r="B149" s="12">
        <f>IF(LoanIsGood,IF(ROW()-ROW(PaymentSchedule[[#Headers],[PMT NO]])&gt;ScheduledNumberOfPayments,"",ROW()-ROW(PaymentSchedule[[#Headers],[PMT NO]])),"")</f>
        <v>138</v>
      </c>
      <c r="C149" s="13">
        <f>IF(PaymentSchedule[[#This Row],[PMT NO]]&lt;&gt;"",EOMONTH(LoanStartDate,ROW(PaymentSchedule[[#This Row],[PMT NO]])-ROW(PaymentSchedule[[#Headers],[PMT NO]])-2)+DAY(LoanStartDate),"")</f>
        <v>48129</v>
      </c>
      <c r="D149" s="14">
        <f>IF(PaymentSchedule[[#This Row],[PMT NO]]&lt;&gt;"",IF(ROW()-ROW(PaymentSchedule[[#Headers],[BEGINNING BALANCE]])=1,LoanAmount,INDEX(PaymentSchedule[ENDING BALANCE],ROW()-ROW(PaymentSchedule[[#Headers],[BEGINNING BALANCE]])-1)),"")</f>
        <v>82298.918777183877</v>
      </c>
      <c r="E149" s="14">
        <f>IF(PaymentSchedule[[#This Row],[PMT NO]]&lt;&gt;"",ScheduledPayment,"")</f>
        <v>648.59809656821528</v>
      </c>
      <c r="F149" s="25">
        <v>0</v>
      </c>
      <c r="G14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49" s="14">
        <f>IF(PaymentSchedule[[#This Row],[PMT NO]]&lt;&gt;"",PaymentSchedule[[#This Row],[TOTAL PAYMENT]]-PaymentSchedule[[#This Row],[INTEREST]],"")</f>
        <v>185.66667844655592</v>
      </c>
      <c r="I149" s="14">
        <f>IF(PaymentSchedule[[#This Row],[PMT NO]]&lt;&gt;"",PaymentSchedule[[#This Row],[BEGINNING BALANCE]]*(InterestRate/PaymentsPerYear),"")</f>
        <v>462.93141812165936</v>
      </c>
      <c r="J149" s="14">
        <f>IF(PaymentSchedule[[#This Row],[PMT NO]]&lt;&gt;"",IF(PaymentSchedule[[#This Row],[SCHEDULED PAYMENT]]+PaymentSchedule[[#This Row],[EXTRA PAYMENT]]&lt;=PaymentSchedule[[#This Row],[BEGINNING BALANCE]],PaymentSchedule[[#This Row],[BEGINNING BALANCE]]-PaymentSchedule[[#This Row],[PRINCIPAL]],0),"")</f>
        <v>82113.252098737328</v>
      </c>
      <c r="K149" s="14">
        <f>IF(PaymentSchedule[[#This Row],[PMT NO]]&lt;&gt;"",SUM(INDEX(PaymentSchedule[INTEREST],1,1):PaymentSchedule[[#This Row],[INTEREST]]),"")</f>
        <v>71619.789425151059</v>
      </c>
    </row>
    <row r="150" spans="2:11" x14ac:dyDescent="0.2">
      <c r="B150" s="12">
        <f>IF(LoanIsGood,IF(ROW()-ROW(PaymentSchedule[[#Headers],[PMT NO]])&gt;ScheduledNumberOfPayments,"",ROW()-ROW(PaymentSchedule[[#Headers],[PMT NO]])),"")</f>
        <v>139</v>
      </c>
      <c r="C150" s="13">
        <f>IF(PaymentSchedule[[#This Row],[PMT NO]]&lt;&gt;"",EOMONTH(LoanStartDate,ROW(PaymentSchedule[[#This Row],[PMT NO]])-ROW(PaymentSchedule[[#Headers],[PMT NO]])-2)+DAY(LoanStartDate),"")</f>
        <v>48160</v>
      </c>
      <c r="D150" s="14">
        <f>IF(PaymentSchedule[[#This Row],[PMT NO]]&lt;&gt;"",IF(ROW()-ROW(PaymentSchedule[[#Headers],[BEGINNING BALANCE]])=1,LoanAmount,INDEX(PaymentSchedule[ENDING BALANCE],ROW()-ROW(PaymentSchedule[[#Headers],[BEGINNING BALANCE]])-1)),"")</f>
        <v>82113.252098737328</v>
      </c>
      <c r="E150" s="14">
        <f>IF(PaymentSchedule[[#This Row],[PMT NO]]&lt;&gt;"",ScheduledPayment,"")</f>
        <v>648.59809656821528</v>
      </c>
      <c r="F150" s="25">
        <v>0</v>
      </c>
      <c r="G15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0" s="14">
        <f>IF(PaymentSchedule[[#This Row],[PMT NO]]&lt;&gt;"",PaymentSchedule[[#This Row],[TOTAL PAYMENT]]-PaymentSchedule[[#This Row],[INTEREST]],"")</f>
        <v>186.71105351281778</v>
      </c>
      <c r="I150" s="14">
        <f>IF(PaymentSchedule[[#This Row],[PMT NO]]&lt;&gt;"",PaymentSchedule[[#This Row],[BEGINNING BALANCE]]*(InterestRate/PaymentsPerYear),"")</f>
        <v>461.8870430553975</v>
      </c>
      <c r="J150" s="14">
        <f>IF(PaymentSchedule[[#This Row],[PMT NO]]&lt;&gt;"",IF(PaymentSchedule[[#This Row],[SCHEDULED PAYMENT]]+PaymentSchedule[[#This Row],[EXTRA PAYMENT]]&lt;=PaymentSchedule[[#This Row],[BEGINNING BALANCE]],PaymentSchedule[[#This Row],[BEGINNING BALANCE]]-PaymentSchedule[[#This Row],[PRINCIPAL]],0),"")</f>
        <v>81926.541045224512</v>
      </c>
      <c r="K150" s="14">
        <f>IF(PaymentSchedule[[#This Row],[PMT NO]]&lt;&gt;"",SUM(INDEX(PaymentSchedule[INTEREST],1,1):PaymentSchedule[[#This Row],[INTEREST]]),"")</f>
        <v>72081.676468206453</v>
      </c>
    </row>
    <row r="151" spans="2:11" x14ac:dyDescent="0.2">
      <c r="B151" s="12">
        <f>IF(LoanIsGood,IF(ROW()-ROW(PaymentSchedule[[#Headers],[PMT NO]])&gt;ScheduledNumberOfPayments,"",ROW()-ROW(PaymentSchedule[[#Headers],[PMT NO]])),"")</f>
        <v>140</v>
      </c>
      <c r="C151" s="13">
        <f>IF(PaymentSchedule[[#This Row],[PMT NO]]&lt;&gt;"",EOMONTH(LoanStartDate,ROW(PaymentSchedule[[#This Row],[PMT NO]])-ROW(PaymentSchedule[[#Headers],[PMT NO]])-2)+DAY(LoanStartDate),"")</f>
        <v>48190</v>
      </c>
      <c r="D151" s="14">
        <f>IF(PaymentSchedule[[#This Row],[PMT NO]]&lt;&gt;"",IF(ROW()-ROW(PaymentSchedule[[#Headers],[BEGINNING BALANCE]])=1,LoanAmount,INDEX(PaymentSchedule[ENDING BALANCE],ROW()-ROW(PaymentSchedule[[#Headers],[BEGINNING BALANCE]])-1)),"")</f>
        <v>81926.541045224512</v>
      </c>
      <c r="E151" s="14">
        <f>IF(PaymentSchedule[[#This Row],[PMT NO]]&lt;&gt;"",ScheduledPayment,"")</f>
        <v>648.59809656821528</v>
      </c>
      <c r="F151" s="25">
        <v>0</v>
      </c>
      <c r="G15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1" s="14">
        <f>IF(PaymentSchedule[[#This Row],[PMT NO]]&lt;&gt;"",PaymentSchedule[[#This Row],[TOTAL PAYMENT]]-PaymentSchedule[[#This Row],[INTEREST]],"")</f>
        <v>187.76130318882736</v>
      </c>
      <c r="I151" s="14">
        <f>IF(PaymentSchedule[[#This Row],[PMT NO]]&lt;&gt;"",PaymentSchedule[[#This Row],[BEGINNING BALANCE]]*(InterestRate/PaymentsPerYear),"")</f>
        <v>460.83679337938793</v>
      </c>
      <c r="J151" s="14">
        <f>IF(PaymentSchedule[[#This Row],[PMT NO]]&lt;&gt;"",IF(PaymentSchedule[[#This Row],[SCHEDULED PAYMENT]]+PaymentSchedule[[#This Row],[EXTRA PAYMENT]]&lt;=PaymentSchedule[[#This Row],[BEGINNING BALANCE]],PaymentSchedule[[#This Row],[BEGINNING BALANCE]]-PaymentSchedule[[#This Row],[PRINCIPAL]],0),"")</f>
        <v>81738.77974203568</v>
      </c>
      <c r="K151" s="14">
        <f>IF(PaymentSchedule[[#This Row],[PMT NO]]&lt;&gt;"",SUM(INDEX(PaymentSchedule[INTEREST],1,1):PaymentSchedule[[#This Row],[INTEREST]]),"")</f>
        <v>72542.513261585846</v>
      </c>
    </row>
    <row r="152" spans="2:11" x14ac:dyDescent="0.2">
      <c r="B152" s="12">
        <f>IF(LoanIsGood,IF(ROW()-ROW(PaymentSchedule[[#Headers],[PMT NO]])&gt;ScheduledNumberOfPayments,"",ROW()-ROW(PaymentSchedule[[#Headers],[PMT NO]])),"")</f>
        <v>141</v>
      </c>
      <c r="C152" s="13">
        <f>IF(PaymentSchedule[[#This Row],[PMT NO]]&lt;&gt;"",EOMONTH(LoanStartDate,ROW(PaymentSchedule[[#This Row],[PMT NO]])-ROW(PaymentSchedule[[#Headers],[PMT NO]])-2)+DAY(LoanStartDate),"")</f>
        <v>48221</v>
      </c>
      <c r="D152" s="14">
        <f>IF(PaymentSchedule[[#This Row],[PMT NO]]&lt;&gt;"",IF(ROW()-ROW(PaymentSchedule[[#Headers],[BEGINNING BALANCE]])=1,LoanAmount,INDEX(PaymentSchedule[ENDING BALANCE],ROW()-ROW(PaymentSchedule[[#Headers],[BEGINNING BALANCE]])-1)),"")</f>
        <v>81738.77974203568</v>
      </c>
      <c r="E152" s="14">
        <f>IF(PaymentSchedule[[#This Row],[PMT NO]]&lt;&gt;"",ScheduledPayment,"")</f>
        <v>648.59809656821528</v>
      </c>
      <c r="F152" s="25">
        <v>0</v>
      </c>
      <c r="G15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2" s="14">
        <f>IF(PaymentSchedule[[#This Row],[PMT NO]]&lt;&gt;"",PaymentSchedule[[#This Row],[TOTAL PAYMENT]]-PaymentSchedule[[#This Row],[INTEREST]],"")</f>
        <v>188.8174605192645</v>
      </c>
      <c r="I152" s="14">
        <f>IF(PaymentSchedule[[#This Row],[PMT NO]]&lt;&gt;"",PaymentSchedule[[#This Row],[BEGINNING BALANCE]]*(InterestRate/PaymentsPerYear),"")</f>
        <v>459.78063604895078</v>
      </c>
      <c r="J152" s="14">
        <f>IF(PaymentSchedule[[#This Row],[PMT NO]]&lt;&gt;"",IF(PaymentSchedule[[#This Row],[SCHEDULED PAYMENT]]+PaymentSchedule[[#This Row],[EXTRA PAYMENT]]&lt;=PaymentSchedule[[#This Row],[BEGINNING BALANCE]],PaymentSchedule[[#This Row],[BEGINNING BALANCE]]-PaymentSchedule[[#This Row],[PRINCIPAL]],0),"")</f>
        <v>81549.962281516418</v>
      </c>
      <c r="K152" s="14">
        <f>IF(PaymentSchedule[[#This Row],[PMT NO]]&lt;&gt;"",SUM(INDEX(PaymentSchedule[INTEREST],1,1):PaymentSchedule[[#This Row],[INTEREST]]),"")</f>
        <v>73002.293897634794</v>
      </c>
    </row>
    <row r="153" spans="2:11" x14ac:dyDescent="0.2">
      <c r="B153" s="12">
        <f>IF(LoanIsGood,IF(ROW()-ROW(PaymentSchedule[[#Headers],[PMT NO]])&gt;ScheduledNumberOfPayments,"",ROW()-ROW(PaymentSchedule[[#Headers],[PMT NO]])),"")</f>
        <v>142</v>
      </c>
      <c r="C153" s="13">
        <f>IF(PaymentSchedule[[#This Row],[PMT NO]]&lt;&gt;"",EOMONTH(LoanStartDate,ROW(PaymentSchedule[[#This Row],[PMT NO]])-ROW(PaymentSchedule[[#Headers],[PMT NO]])-2)+DAY(LoanStartDate),"")</f>
        <v>48252</v>
      </c>
      <c r="D153" s="14">
        <f>IF(PaymentSchedule[[#This Row],[PMT NO]]&lt;&gt;"",IF(ROW()-ROW(PaymentSchedule[[#Headers],[BEGINNING BALANCE]])=1,LoanAmount,INDEX(PaymentSchedule[ENDING BALANCE],ROW()-ROW(PaymentSchedule[[#Headers],[BEGINNING BALANCE]])-1)),"")</f>
        <v>81549.962281516418</v>
      </c>
      <c r="E153" s="14">
        <f>IF(PaymentSchedule[[#This Row],[PMT NO]]&lt;&gt;"",ScheduledPayment,"")</f>
        <v>648.59809656821528</v>
      </c>
      <c r="F153" s="25">
        <v>0</v>
      </c>
      <c r="G15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3" s="14">
        <f>IF(PaymentSchedule[[#This Row],[PMT NO]]&lt;&gt;"",PaymentSchedule[[#This Row],[TOTAL PAYMENT]]-PaymentSchedule[[#This Row],[INTEREST]],"")</f>
        <v>189.87955873468536</v>
      </c>
      <c r="I153" s="14">
        <f>IF(PaymentSchedule[[#This Row],[PMT NO]]&lt;&gt;"",PaymentSchedule[[#This Row],[BEGINNING BALANCE]]*(InterestRate/PaymentsPerYear),"")</f>
        <v>458.71853783352992</v>
      </c>
      <c r="J153" s="14">
        <f>IF(PaymentSchedule[[#This Row],[PMT NO]]&lt;&gt;"",IF(PaymentSchedule[[#This Row],[SCHEDULED PAYMENT]]+PaymentSchedule[[#This Row],[EXTRA PAYMENT]]&lt;=PaymentSchedule[[#This Row],[BEGINNING BALANCE]],PaymentSchedule[[#This Row],[BEGINNING BALANCE]]-PaymentSchedule[[#This Row],[PRINCIPAL]],0),"")</f>
        <v>81360.082722781735</v>
      </c>
      <c r="K153" s="14">
        <f>IF(PaymentSchedule[[#This Row],[PMT NO]]&lt;&gt;"",SUM(INDEX(PaymentSchedule[INTEREST],1,1):PaymentSchedule[[#This Row],[INTEREST]]),"")</f>
        <v>73461.012435468321</v>
      </c>
    </row>
    <row r="154" spans="2:11" x14ac:dyDescent="0.2">
      <c r="B154" s="12">
        <f>IF(LoanIsGood,IF(ROW()-ROW(PaymentSchedule[[#Headers],[PMT NO]])&gt;ScheduledNumberOfPayments,"",ROW()-ROW(PaymentSchedule[[#Headers],[PMT NO]])),"")</f>
        <v>143</v>
      </c>
      <c r="C154" s="13">
        <f>IF(PaymentSchedule[[#This Row],[PMT NO]]&lt;&gt;"",EOMONTH(LoanStartDate,ROW(PaymentSchedule[[#This Row],[PMT NO]])-ROW(PaymentSchedule[[#Headers],[PMT NO]])-2)+DAY(LoanStartDate),"")</f>
        <v>48281</v>
      </c>
      <c r="D154" s="14">
        <f>IF(PaymentSchedule[[#This Row],[PMT NO]]&lt;&gt;"",IF(ROW()-ROW(PaymentSchedule[[#Headers],[BEGINNING BALANCE]])=1,LoanAmount,INDEX(PaymentSchedule[ENDING BALANCE],ROW()-ROW(PaymentSchedule[[#Headers],[BEGINNING BALANCE]])-1)),"")</f>
        <v>81360.082722781735</v>
      </c>
      <c r="E154" s="14">
        <f>IF(PaymentSchedule[[#This Row],[PMT NO]]&lt;&gt;"",ScheduledPayment,"")</f>
        <v>648.59809656821528</v>
      </c>
      <c r="F154" s="25">
        <v>0</v>
      </c>
      <c r="G15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4" s="14">
        <f>IF(PaymentSchedule[[#This Row],[PMT NO]]&lt;&gt;"",PaymentSchedule[[#This Row],[TOTAL PAYMENT]]-PaymentSchedule[[#This Row],[INTEREST]],"")</f>
        <v>190.94763125256799</v>
      </c>
      <c r="I154" s="14">
        <f>IF(PaymentSchedule[[#This Row],[PMT NO]]&lt;&gt;"",PaymentSchedule[[#This Row],[BEGINNING BALANCE]]*(InterestRate/PaymentsPerYear),"")</f>
        <v>457.6504653156473</v>
      </c>
      <c r="J154" s="14">
        <f>IF(PaymentSchedule[[#This Row],[PMT NO]]&lt;&gt;"",IF(PaymentSchedule[[#This Row],[SCHEDULED PAYMENT]]+PaymentSchedule[[#This Row],[EXTRA PAYMENT]]&lt;=PaymentSchedule[[#This Row],[BEGINNING BALANCE]],PaymentSchedule[[#This Row],[BEGINNING BALANCE]]-PaymentSchedule[[#This Row],[PRINCIPAL]],0),"")</f>
        <v>81169.13509152917</v>
      </c>
      <c r="K154" s="14">
        <f>IF(PaymentSchedule[[#This Row],[PMT NO]]&lt;&gt;"",SUM(INDEX(PaymentSchedule[INTEREST],1,1):PaymentSchedule[[#This Row],[INTEREST]]),"")</f>
        <v>73918.662900783966</v>
      </c>
    </row>
    <row r="155" spans="2:11" x14ac:dyDescent="0.2">
      <c r="B155" s="12">
        <f>IF(LoanIsGood,IF(ROW()-ROW(PaymentSchedule[[#Headers],[PMT NO]])&gt;ScheduledNumberOfPayments,"",ROW()-ROW(PaymentSchedule[[#Headers],[PMT NO]])),"")</f>
        <v>144</v>
      </c>
      <c r="C155" s="13">
        <f>IF(PaymentSchedule[[#This Row],[PMT NO]]&lt;&gt;"",EOMONTH(LoanStartDate,ROW(PaymentSchedule[[#This Row],[PMT NO]])-ROW(PaymentSchedule[[#Headers],[PMT NO]])-2)+DAY(LoanStartDate),"")</f>
        <v>48312</v>
      </c>
      <c r="D155" s="14">
        <f>IF(PaymentSchedule[[#This Row],[PMT NO]]&lt;&gt;"",IF(ROW()-ROW(PaymentSchedule[[#Headers],[BEGINNING BALANCE]])=1,LoanAmount,INDEX(PaymentSchedule[ENDING BALANCE],ROW()-ROW(PaymentSchedule[[#Headers],[BEGINNING BALANCE]])-1)),"")</f>
        <v>81169.13509152917</v>
      </c>
      <c r="E155" s="14">
        <f>IF(PaymentSchedule[[#This Row],[PMT NO]]&lt;&gt;"",ScheduledPayment,"")</f>
        <v>648.59809656821528</v>
      </c>
      <c r="F155" s="25">
        <v>0</v>
      </c>
      <c r="G15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5" s="14">
        <f>IF(PaymentSchedule[[#This Row],[PMT NO]]&lt;&gt;"",PaymentSchedule[[#This Row],[TOTAL PAYMENT]]-PaymentSchedule[[#This Row],[INTEREST]],"")</f>
        <v>192.02171167836366</v>
      </c>
      <c r="I155" s="14">
        <f>IF(PaymentSchedule[[#This Row],[PMT NO]]&lt;&gt;"",PaymentSchedule[[#This Row],[BEGINNING BALANCE]]*(InterestRate/PaymentsPerYear),"")</f>
        <v>456.57638488985162</v>
      </c>
      <c r="J155" s="14">
        <f>IF(PaymentSchedule[[#This Row],[PMT NO]]&lt;&gt;"",IF(PaymentSchedule[[#This Row],[SCHEDULED PAYMENT]]+PaymentSchedule[[#This Row],[EXTRA PAYMENT]]&lt;=PaymentSchedule[[#This Row],[BEGINNING BALANCE]],PaymentSchedule[[#This Row],[BEGINNING BALANCE]]-PaymentSchedule[[#This Row],[PRINCIPAL]],0),"")</f>
        <v>80977.113379850809</v>
      </c>
      <c r="K155" s="14">
        <f>IF(PaymentSchedule[[#This Row],[PMT NO]]&lt;&gt;"",SUM(INDEX(PaymentSchedule[INTEREST],1,1):PaymentSchedule[[#This Row],[INTEREST]]),"")</f>
        <v>74375.239285673815</v>
      </c>
    </row>
    <row r="156" spans="2:11" x14ac:dyDescent="0.2">
      <c r="B156" s="12">
        <f>IF(LoanIsGood,IF(ROW()-ROW(PaymentSchedule[[#Headers],[PMT NO]])&gt;ScheduledNumberOfPayments,"",ROW()-ROW(PaymentSchedule[[#Headers],[PMT NO]])),"")</f>
        <v>145</v>
      </c>
      <c r="C156" s="13">
        <f>IF(PaymentSchedule[[#This Row],[PMT NO]]&lt;&gt;"",EOMONTH(LoanStartDate,ROW(PaymentSchedule[[#This Row],[PMT NO]])-ROW(PaymentSchedule[[#Headers],[PMT NO]])-2)+DAY(LoanStartDate),"")</f>
        <v>48342</v>
      </c>
      <c r="D156" s="14">
        <f>IF(PaymentSchedule[[#This Row],[PMT NO]]&lt;&gt;"",IF(ROW()-ROW(PaymentSchedule[[#Headers],[BEGINNING BALANCE]])=1,LoanAmount,INDEX(PaymentSchedule[ENDING BALANCE],ROW()-ROW(PaymentSchedule[[#Headers],[BEGINNING BALANCE]])-1)),"")</f>
        <v>80977.113379850809</v>
      </c>
      <c r="E156" s="14">
        <f>IF(PaymentSchedule[[#This Row],[PMT NO]]&lt;&gt;"",ScheduledPayment,"")</f>
        <v>648.59809656821528</v>
      </c>
      <c r="F156" s="25">
        <v>0</v>
      </c>
      <c r="G15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6" s="14">
        <f>IF(PaymentSchedule[[#This Row],[PMT NO]]&lt;&gt;"",PaymentSchedule[[#This Row],[TOTAL PAYMENT]]-PaymentSchedule[[#This Row],[INTEREST]],"")</f>
        <v>193.10183380655445</v>
      </c>
      <c r="I156" s="14">
        <f>IF(PaymentSchedule[[#This Row],[PMT NO]]&lt;&gt;"",PaymentSchedule[[#This Row],[BEGINNING BALANCE]]*(InterestRate/PaymentsPerYear),"")</f>
        <v>455.49626276166083</v>
      </c>
      <c r="J156" s="14">
        <f>IF(PaymentSchedule[[#This Row],[PMT NO]]&lt;&gt;"",IF(PaymentSchedule[[#This Row],[SCHEDULED PAYMENT]]+PaymentSchedule[[#This Row],[EXTRA PAYMENT]]&lt;=PaymentSchedule[[#This Row],[BEGINNING BALANCE]],PaymentSchedule[[#This Row],[BEGINNING BALANCE]]-PaymentSchedule[[#This Row],[PRINCIPAL]],0),"")</f>
        <v>80784.011546044261</v>
      </c>
      <c r="K156" s="14">
        <f>IF(PaymentSchedule[[#This Row],[PMT NO]]&lt;&gt;"",SUM(INDEX(PaymentSchedule[INTEREST],1,1):PaymentSchedule[[#This Row],[INTEREST]]),"")</f>
        <v>74830.735548435478</v>
      </c>
    </row>
    <row r="157" spans="2:11" x14ac:dyDescent="0.2">
      <c r="B157" s="12">
        <f>IF(LoanIsGood,IF(ROW()-ROW(PaymentSchedule[[#Headers],[PMT NO]])&gt;ScheduledNumberOfPayments,"",ROW()-ROW(PaymentSchedule[[#Headers],[PMT NO]])),"")</f>
        <v>146</v>
      </c>
      <c r="C157" s="13">
        <f>IF(PaymentSchedule[[#This Row],[PMT NO]]&lt;&gt;"",EOMONTH(LoanStartDate,ROW(PaymentSchedule[[#This Row],[PMT NO]])-ROW(PaymentSchedule[[#Headers],[PMT NO]])-2)+DAY(LoanStartDate),"")</f>
        <v>48373</v>
      </c>
      <c r="D157" s="14">
        <f>IF(PaymentSchedule[[#This Row],[PMT NO]]&lt;&gt;"",IF(ROW()-ROW(PaymentSchedule[[#Headers],[BEGINNING BALANCE]])=1,LoanAmount,INDEX(PaymentSchedule[ENDING BALANCE],ROW()-ROW(PaymentSchedule[[#Headers],[BEGINNING BALANCE]])-1)),"")</f>
        <v>80784.011546044261</v>
      </c>
      <c r="E157" s="14">
        <f>IF(PaymentSchedule[[#This Row],[PMT NO]]&lt;&gt;"",ScheduledPayment,"")</f>
        <v>648.59809656821528</v>
      </c>
      <c r="F157" s="25">
        <v>0</v>
      </c>
      <c r="G15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7" s="14">
        <f>IF(PaymentSchedule[[#This Row],[PMT NO]]&lt;&gt;"",PaymentSchedule[[#This Row],[TOTAL PAYMENT]]-PaymentSchedule[[#This Row],[INTEREST]],"")</f>
        <v>194.18803162171628</v>
      </c>
      <c r="I157" s="14">
        <f>IF(PaymentSchedule[[#This Row],[PMT NO]]&lt;&gt;"",PaymentSchedule[[#This Row],[BEGINNING BALANCE]]*(InterestRate/PaymentsPerYear),"")</f>
        <v>454.41006494649901</v>
      </c>
      <c r="J157" s="14">
        <f>IF(PaymentSchedule[[#This Row],[PMT NO]]&lt;&gt;"",IF(PaymentSchedule[[#This Row],[SCHEDULED PAYMENT]]+PaymentSchedule[[#This Row],[EXTRA PAYMENT]]&lt;=PaymentSchedule[[#This Row],[BEGINNING BALANCE]],PaymentSchedule[[#This Row],[BEGINNING BALANCE]]-PaymentSchedule[[#This Row],[PRINCIPAL]],0),"")</f>
        <v>80589.823514422547</v>
      </c>
      <c r="K157" s="14">
        <f>IF(PaymentSchedule[[#This Row],[PMT NO]]&lt;&gt;"",SUM(INDEX(PaymentSchedule[INTEREST],1,1):PaymentSchedule[[#This Row],[INTEREST]]),"")</f>
        <v>75285.145613381974</v>
      </c>
    </row>
    <row r="158" spans="2:11" x14ac:dyDescent="0.2">
      <c r="B158" s="12">
        <f>IF(LoanIsGood,IF(ROW()-ROW(PaymentSchedule[[#Headers],[PMT NO]])&gt;ScheduledNumberOfPayments,"",ROW()-ROW(PaymentSchedule[[#Headers],[PMT NO]])),"")</f>
        <v>147</v>
      </c>
      <c r="C158" s="13">
        <f>IF(PaymentSchedule[[#This Row],[PMT NO]]&lt;&gt;"",EOMONTH(LoanStartDate,ROW(PaymentSchedule[[#This Row],[PMT NO]])-ROW(PaymentSchedule[[#Headers],[PMT NO]])-2)+DAY(LoanStartDate),"")</f>
        <v>48403</v>
      </c>
      <c r="D158" s="14">
        <f>IF(PaymentSchedule[[#This Row],[PMT NO]]&lt;&gt;"",IF(ROW()-ROW(PaymentSchedule[[#Headers],[BEGINNING BALANCE]])=1,LoanAmount,INDEX(PaymentSchedule[ENDING BALANCE],ROW()-ROW(PaymentSchedule[[#Headers],[BEGINNING BALANCE]])-1)),"")</f>
        <v>80589.823514422547</v>
      </c>
      <c r="E158" s="14">
        <f>IF(PaymentSchedule[[#This Row],[PMT NO]]&lt;&gt;"",ScheduledPayment,"")</f>
        <v>648.59809656821528</v>
      </c>
      <c r="F158" s="25">
        <v>0</v>
      </c>
      <c r="G15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8" s="14">
        <f>IF(PaymentSchedule[[#This Row],[PMT NO]]&lt;&gt;"",PaymentSchedule[[#This Row],[TOTAL PAYMENT]]-PaymentSchedule[[#This Row],[INTEREST]],"")</f>
        <v>195.28033929958838</v>
      </c>
      <c r="I158" s="14">
        <f>IF(PaymentSchedule[[#This Row],[PMT NO]]&lt;&gt;"",PaymentSchedule[[#This Row],[BEGINNING BALANCE]]*(InterestRate/PaymentsPerYear),"")</f>
        <v>453.31775726862691</v>
      </c>
      <c r="J158" s="14">
        <f>IF(PaymentSchedule[[#This Row],[PMT NO]]&lt;&gt;"",IF(PaymentSchedule[[#This Row],[SCHEDULED PAYMENT]]+PaymentSchedule[[#This Row],[EXTRA PAYMENT]]&lt;=PaymentSchedule[[#This Row],[BEGINNING BALANCE]],PaymentSchedule[[#This Row],[BEGINNING BALANCE]]-PaymentSchedule[[#This Row],[PRINCIPAL]],0),"")</f>
        <v>80394.543175122963</v>
      </c>
      <c r="K158" s="14">
        <f>IF(PaymentSchedule[[#This Row],[PMT NO]]&lt;&gt;"",SUM(INDEX(PaymentSchedule[INTEREST],1,1):PaymentSchedule[[#This Row],[INTEREST]]),"")</f>
        <v>75738.463370650599</v>
      </c>
    </row>
    <row r="159" spans="2:11" x14ac:dyDescent="0.2">
      <c r="B159" s="12">
        <f>IF(LoanIsGood,IF(ROW()-ROW(PaymentSchedule[[#Headers],[PMT NO]])&gt;ScheduledNumberOfPayments,"",ROW()-ROW(PaymentSchedule[[#Headers],[PMT NO]])),"")</f>
        <v>148</v>
      </c>
      <c r="C159" s="13">
        <f>IF(PaymentSchedule[[#This Row],[PMT NO]]&lt;&gt;"",EOMONTH(LoanStartDate,ROW(PaymentSchedule[[#This Row],[PMT NO]])-ROW(PaymentSchedule[[#Headers],[PMT NO]])-2)+DAY(LoanStartDate),"")</f>
        <v>48434</v>
      </c>
      <c r="D159" s="14">
        <f>IF(PaymentSchedule[[#This Row],[PMT NO]]&lt;&gt;"",IF(ROW()-ROW(PaymentSchedule[[#Headers],[BEGINNING BALANCE]])=1,LoanAmount,INDEX(PaymentSchedule[ENDING BALANCE],ROW()-ROW(PaymentSchedule[[#Headers],[BEGINNING BALANCE]])-1)),"")</f>
        <v>80394.543175122963</v>
      </c>
      <c r="E159" s="14">
        <f>IF(PaymentSchedule[[#This Row],[PMT NO]]&lt;&gt;"",ScheduledPayment,"")</f>
        <v>648.59809656821528</v>
      </c>
      <c r="F159" s="25">
        <v>0</v>
      </c>
      <c r="G15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59" s="14">
        <f>IF(PaymentSchedule[[#This Row],[PMT NO]]&lt;&gt;"",PaymentSchedule[[#This Row],[TOTAL PAYMENT]]-PaymentSchedule[[#This Row],[INTEREST]],"")</f>
        <v>196.37879120814858</v>
      </c>
      <c r="I159" s="14">
        <f>IF(PaymentSchedule[[#This Row],[PMT NO]]&lt;&gt;"",PaymentSchedule[[#This Row],[BEGINNING BALANCE]]*(InterestRate/PaymentsPerYear),"")</f>
        <v>452.2193053600667</v>
      </c>
      <c r="J159" s="14">
        <f>IF(PaymentSchedule[[#This Row],[PMT NO]]&lt;&gt;"",IF(PaymentSchedule[[#This Row],[SCHEDULED PAYMENT]]+PaymentSchedule[[#This Row],[EXTRA PAYMENT]]&lt;=PaymentSchedule[[#This Row],[BEGINNING BALANCE]],PaymentSchedule[[#This Row],[BEGINNING BALANCE]]-PaymentSchedule[[#This Row],[PRINCIPAL]],0),"")</f>
        <v>80198.164383914816</v>
      </c>
      <c r="K159" s="14">
        <f>IF(PaymentSchedule[[#This Row],[PMT NO]]&lt;&gt;"",SUM(INDEX(PaymentSchedule[INTEREST],1,1):PaymentSchedule[[#This Row],[INTEREST]]),"")</f>
        <v>76190.682676010663</v>
      </c>
    </row>
    <row r="160" spans="2:11" x14ac:dyDescent="0.2">
      <c r="B160" s="12">
        <f>IF(LoanIsGood,IF(ROW()-ROW(PaymentSchedule[[#Headers],[PMT NO]])&gt;ScheduledNumberOfPayments,"",ROW()-ROW(PaymentSchedule[[#Headers],[PMT NO]])),"")</f>
        <v>149</v>
      </c>
      <c r="C160" s="13">
        <f>IF(PaymentSchedule[[#This Row],[PMT NO]]&lt;&gt;"",EOMONTH(LoanStartDate,ROW(PaymentSchedule[[#This Row],[PMT NO]])-ROW(PaymentSchedule[[#Headers],[PMT NO]])-2)+DAY(LoanStartDate),"")</f>
        <v>48465</v>
      </c>
      <c r="D160" s="14">
        <f>IF(PaymentSchedule[[#This Row],[PMT NO]]&lt;&gt;"",IF(ROW()-ROW(PaymentSchedule[[#Headers],[BEGINNING BALANCE]])=1,LoanAmount,INDEX(PaymentSchedule[ENDING BALANCE],ROW()-ROW(PaymentSchedule[[#Headers],[BEGINNING BALANCE]])-1)),"")</f>
        <v>80198.164383914816</v>
      </c>
      <c r="E160" s="14">
        <f>IF(PaymentSchedule[[#This Row],[PMT NO]]&lt;&gt;"",ScheduledPayment,"")</f>
        <v>648.59809656821528</v>
      </c>
      <c r="F160" s="25">
        <v>0</v>
      </c>
      <c r="G16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0" s="14">
        <f>IF(PaymentSchedule[[#This Row],[PMT NO]]&lt;&gt;"",PaymentSchedule[[#This Row],[TOTAL PAYMENT]]-PaymentSchedule[[#This Row],[INTEREST]],"")</f>
        <v>197.48342190869437</v>
      </c>
      <c r="I160" s="14">
        <f>IF(PaymentSchedule[[#This Row],[PMT NO]]&lt;&gt;"",PaymentSchedule[[#This Row],[BEGINNING BALANCE]]*(InterestRate/PaymentsPerYear),"")</f>
        <v>451.11467465952092</v>
      </c>
      <c r="J160" s="14">
        <f>IF(PaymentSchedule[[#This Row],[PMT NO]]&lt;&gt;"",IF(PaymentSchedule[[#This Row],[SCHEDULED PAYMENT]]+PaymentSchedule[[#This Row],[EXTRA PAYMENT]]&lt;=PaymentSchedule[[#This Row],[BEGINNING BALANCE]],PaymentSchedule[[#This Row],[BEGINNING BALANCE]]-PaymentSchedule[[#This Row],[PRINCIPAL]],0),"")</f>
        <v>80000.680962006125</v>
      </c>
      <c r="K160" s="14">
        <f>IF(PaymentSchedule[[#This Row],[PMT NO]]&lt;&gt;"",SUM(INDEX(PaymentSchedule[INTEREST],1,1):PaymentSchedule[[#This Row],[INTEREST]]),"")</f>
        <v>76641.797350670182</v>
      </c>
    </row>
    <row r="161" spans="2:11" x14ac:dyDescent="0.2">
      <c r="B161" s="12">
        <f>IF(LoanIsGood,IF(ROW()-ROW(PaymentSchedule[[#Headers],[PMT NO]])&gt;ScheduledNumberOfPayments,"",ROW()-ROW(PaymentSchedule[[#Headers],[PMT NO]])),"")</f>
        <v>150</v>
      </c>
      <c r="C161" s="13">
        <f>IF(PaymentSchedule[[#This Row],[PMT NO]]&lt;&gt;"",EOMONTH(LoanStartDate,ROW(PaymentSchedule[[#This Row],[PMT NO]])-ROW(PaymentSchedule[[#Headers],[PMT NO]])-2)+DAY(LoanStartDate),"")</f>
        <v>48495</v>
      </c>
      <c r="D161" s="14">
        <f>IF(PaymentSchedule[[#This Row],[PMT NO]]&lt;&gt;"",IF(ROW()-ROW(PaymentSchedule[[#Headers],[BEGINNING BALANCE]])=1,LoanAmount,INDEX(PaymentSchedule[ENDING BALANCE],ROW()-ROW(PaymentSchedule[[#Headers],[BEGINNING BALANCE]])-1)),"")</f>
        <v>80000.680962006125</v>
      </c>
      <c r="E161" s="14">
        <f>IF(PaymentSchedule[[#This Row],[PMT NO]]&lt;&gt;"",ScheduledPayment,"")</f>
        <v>648.59809656821528</v>
      </c>
      <c r="F161" s="25">
        <v>0</v>
      </c>
      <c r="G16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1" s="14">
        <f>IF(PaymentSchedule[[#This Row],[PMT NO]]&lt;&gt;"",PaymentSchedule[[#This Row],[TOTAL PAYMENT]]-PaymentSchedule[[#This Row],[INTEREST]],"")</f>
        <v>198.59426615693076</v>
      </c>
      <c r="I161" s="14">
        <f>IF(PaymentSchedule[[#This Row],[PMT NO]]&lt;&gt;"",PaymentSchedule[[#This Row],[BEGINNING BALANCE]]*(InterestRate/PaymentsPerYear),"")</f>
        <v>450.00383041128453</v>
      </c>
      <c r="J161" s="14">
        <f>IF(PaymentSchedule[[#This Row],[PMT NO]]&lt;&gt;"",IF(PaymentSchedule[[#This Row],[SCHEDULED PAYMENT]]+PaymentSchedule[[#This Row],[EXTRA PAYMENT]]&lt;=PaymentSchedule[[#This Row],[BEGINNING BALANCE]],PaymentSchedule[[#This Row],[BEGINNING BALANCE]]-PaymentSchedule[[#This Row],[PRINCIPAL]],0),"")</f>
        <v>79802.086695849197</v>
      </c>
      <c r="K161" s="14">
        <f>IF(PaymentSchedule[[#This Row],[PMT NO]]&lt;&gt;"",SUM(INDEX(PaymentSchedule[INTEREST],1,1):PaymentSchedule[[#This Row],[INTEREST]]),"")</f>
        <v>77091.801181081464</v>
      </c>
    </row>
    <row r="162" spans="2:11" x14ac:dyDescent="0.2">
      <c r="B162" s="12">
        <f>IF(LoanIsGood,IF(ROW()-ROW(PaymentSchedule[[#Headers],[PMT NO]])&gt;ScheduledNumberOfPayments,"",ROW()-ROW(PaymentSchedule[[#Headers],[PMT NO]])),"")</f>
        <v>151</v>
      </c>
      <c r="C162" s="13">
        <f>IF(PaymentSchedule[[#This Row],[PMT NO]]&lt;&gt;"",EOMONTH(LoanStartDate,ROW(PaymentSchedule[[#This Row],[PMT NO]])-ROW(PaymentSchedule[[#Headers],[PMT NO]])-2)+DAY(LoanStartDate),"")</f>
        <v>48526</v>
      </c>
      <c r="D162" s="14">
        <f>IF(PaymentSchedule[[#This Row],[PMT NO]]&lt;&gt;"",IF(ROW()-ROW(PaymentSchedule[[#Headers],[BEGINNING BALANCE]])=1,LoanAmount,INDEX(PaymentSchedule[ENDING BALANCE],ROW()-ROW(PaymentSchedule[[#Headers],[BEGINNING BALANCE]])-1)),"")</f>
        <v>79802.086695849197</v>
      </c>
      <c r="E162" s="14">
        <f>IF(PaymentSchedule[[#This Row],[PMT NO]]&lt;&gt;"",ScheduledPayment,"")</f>
        <v>648.59809656821528</v>
      </c>
      <c r="F162" s="25">
        <v>0</v>
      </c>
      <c r="G16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2" s="14">
        <f>IF(PaymentSchedule[[#This Row],[PMT NO]]&lt;&gt;"",PaymentSchedule[[#This Row],[TOTAL PAYMENT]]-PaymentSchedule[[#This Row],[INTEREST]],"")</f>
        <v>199.7113589040635</v>
      </c>
      <c r="I162" s="14">
        <f>IF(PaymentSchedule[[#This Row],[PMT NO]]&lt;&gt;"",PaymentSchedule[[#This Row],[BEGINNING BALANCE]]*(InterestRate/PaymentsPerYear),"")</f>
        <v>448.88673766415178</v>
      </c>
      <c r="J162" s="14">
        <f>IF(PaymentSchedule[[#This Row],[PMT NO]]&lt;&gt;"",IF(PaymentSchedule[[#This Row],[SCHEDULED PAYMENT]]+PaymentSchedule[[#This Row],[EXTRA PAYMENT]]&lt;=PaymentSchedule[[#This Row],[BEGINNING BALANCE]],PaymentSchedule[[#This Row],[BEGINNING BALANCE]]-PaymentSchedule[[#This Row],[PRINCIPAL]],0),"")</f>
        <v>79602.37533694513</v>
      </c>
      <c r="K162" s="14">
        <f>IF(PaymentSchedule[[#This Row],[PMT NO]]&lt;&gt;"",SUM(INDEX(PaymentSchedule[INTEREST],1,1):PaymentSchedule[[#This Row],[INTEREST]]),"")</f>
        <v>77540.687918745622</v>
      </c>
    </row>
    <row r="163" spans="2:11" x14ac:dyDescent="0.2">
      <c r="B163" s="12">
        <f>IF(LoanIsGood,IF(ROW()-ROW(PaymentSchedule[[#Headers],[PMT NO]])&gt;ScheduledNumberOfPayments,"",ROW()-ROW(PaymentSchedule[[#Headers],[PMT NO]])),"")</f>
        <v>152</v>
      </c>
      <c r="C163" s="13">
        <f>IF(PaymentSchedule[[#This Row],[PMT NO]]&lt;&gt;"",EOMONTH(LoanStartDate,ROW(PaymentSchedule[[#This Row],[PMT NO]])-ROW(PaymentSchedule[[#Headers],[PMT NO]])-2)+DAY(LoanStartDate),"")</f>
        <v>48556</v>
      </c>
      <c r="D163" s="14">
        <f>IF(PaymentSchedule[[#This Row],[PMT NO]]&lt;&gt;"",IF(ROW()-ROW(PaymentSchedule[[#Headers],[BEGINNING BALANCE]])=1,LoanAmount,INDEX(PaymentSchedule[ENDING BALANCE],ROW()-ROW(PaymentSchedule[[#Headers],[BEGINNING BALANCE]])-1)),"")</f>
        <v>79602.37533694513</v>
      </c>
      <c r="E163" s="14">
        <f>IF(PaymentSchedule[[#This Row],[PMT NO]]&lt;&gt;"",ScheduledPayment,"")</f>
        <v>648.59809656821528</v>
      </c>
      <c r="F163" s="25">
        <v>0</v>
      </c>
      <c r="G16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3" s="14">
        <f>IF(PaymentSchedule[[#This Row],[PMT NO]]&lt;&gt;"",PaymentSchedule[[#This Row],[TOTAL PAYMENT]]-PaymentSchedule[[#This Row],[INTEREST]],"")</f>
        <v>200.83473529789887</v>
      </c>
      <c r="I163" s="14">
        <f>IF(PaymentSchedule[[#This Row],[PMT NO]]&lt;&gt;"",PaymentSchedule[[#This Row],[BEGINNING BALANCE]]*(InterestRate/PaymentsPerYear),"")</f>
        <v>447.76336127031641</v>
      </c>
      <c r="J163" s="14">
        <f>IF(PaymentSchedule[[#This Row],[PMT NO]]&lt;&gt;"",IF(PaymentSchedule[[#This Row],[SCHEDULED PAYMENT]]+PaymentSchedule[[#This Row],[EXTRA PAYMENT]]&lt;=PaymentSchedule[[#This Row],[BEGINNING BALANCE]],PaymentSchedule[[#This Row],[BEGINNING BALANCE]]-PaymentSchedule[[#This Row],[PRINCIPAL]],0),"")</f>
        <v>79401.540601647226</v>
      </c>
      <c r="K163" s="14">
        <f>IF(PaymentSchedule[[#This Row],[PMT NO]]&lt;&gt;"",SUM(INDEX(PaymentSchedule[INTEREST],1,1):PaymentSchedule[[#This Row],[INTEREST]]),"")</f>
        <v>77988.451280015943</v>
      </c>
    </row>
    <row r="164" spans="2:11" x14ac:dyDescent="0.2">
      <c r="B164" s="12">
        <f>IF(LoanIsGood,IF(ROW()-ROW(PaymentSchedule[[#Headers],[PMT NO]])&gt;ScheduledNumberOfPayments,"",ROW()-ROW(PaymentSchedule[[#Headers],[PMT NO]])),"")</f>
        <v>153</v>
      </c>
      <c r="C164" s="13">
        <f>IF(PaymentSchedule[[#This Row],[PMT NO]]&lt;&gt;"",EOMONTH(LoanStartDate,ROW(PaymentSchedule[[#This Row],[PMT NO]])-ROW(PaymentSchedule[[#Headers],[PMT NO]])-2)+DAY(LoanStartDate),"")</f>
        <v>48587</v>
      </c>
      <c r="D164" s="14">
        <f>IF(PaymentSchedule[[#This Row],[PMT NO]]&lt;&gt;"",IF(ROW()-ROW(PaymentSchedule[[#Headers],[BEGINNING BALANCE]])=1,LoanAmount,INDEX(PaymentSchedule[ENDING BALANCE],ROW()-ROW(PaymentSchedule[[#Headers],[BEGINNING BALANCE]])-1)),"")</f>
        <v>79401.540601647226</v>
      </c>
      <c r="E164" s="14">
        <f>IF(PaymentSchedule[[#This Row],[PMT NO]]&lt;&gt;"",ScheduledPayment,"")</f>
        <v>648.59809656821528</v>
      </c>
      <c r="F164" s="25">
        <v>0</v>
      </c>
      <c r="G16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4" s="14">
        <f>IF(PaymentSchedule[[#This Row],[PMT NO]]&lt;&gt;"",PaymentSchedule[[#This Row],[TOTAL PAYMENT]]-PaymentSchedule[[#This Row],[INTEREST]],"")</f>
        <v>201.96443068394956</v>
      </c>
      <c r="I164" s="14">
        <f>IF(PaymentSchedule[[#This Row],[PMT NO]]&lt;&gt;"",PaymentSchedule[[#This Row],[BEGINNING BALANCE]]*(InterestRate/PaymentsPerYear),"")</f>
        <v>446.63366588426572</v>
      </c>
      <c r="J164" s="14">
        <f>IF(PaymentSchedule[[#This Row],[PMT NO]]&lt;&gt;"",IF(PaymentSchedule[[#This Row],[SCHEDULED PAYMENT]]+PaymentSchedule[[#This Row],[EXTRA PAYMENT]]&lt;=PaymentSchedule[[#This Row],[BEGINNING BALANCE]],PaymentSchedule[[#This Row],[BEGINNING BALANCE]]-PaymentSchedule[[#This Row],[PRINCIPAL]],0),"")</f>
        <v>79199.576170963279</v>
      </c>
      <c r="K164" s="14">
        <f>IF(PaymentSchedule[[#This Row],[PMT NO]]&lt;&gt;"",SUM(INDEX(PaymentSchedule[INTEREST],1,1):PaymentSchedule[[#This Row],[INTEREST]]),"")</f>
        <v>78435.084945900206</v>
      </c>
    </row>
    <row r="165" spans="2:11" x14ac:dyDescent="0.2">
      <c r="B165" s="12">
        <f>IF(LoanIsGood,IF(ROW()-ROW(PaymentSchedule[[#Headers],[PMT NO]])&gt;ScheduledNumberOfPayments,"",ROW()-ROW(PaymentSchedule[[#Headers],[PMT NO]])),"")</f>
        <v>154</v>
      </c>
      <c r="C165" s="13">
        <f>IF(PaymentSchedule[[#This Row],[PMT NO]]&lt;&gt;"",EOMONTH(LoanStartDate,ROW(PaymentSchedule[[#This Row],[PMT NO]])-ROW(PaymentSchedule[[#Headers],[PMT NO]])-2)+DAY(LoanStartDate),"")</f>
        <v>48618</v>
      </c>
      <c r="D165" s="14">
        <f>IF(PaymentSchedule[[#This Row],[PMT NO]]&lt;&gt;"",IF(ROW()-ROW(PaymentSchedule[[#Headers],[BEGINNING BALANCE]])=1,LoanAmount,INDEX(PaymentSchedule[ENDING BALANCE],ROW()-ROW(PaymentSchedule[[#Headers],[BEGINNING BALANCE]])-1)),"")</f>
        <v>79199.576170963279</v>
      </c>
      <c r="E165" s="14">
        <f>IF(PaymentSchedule[[#This Row],[PMT NO]]&lt;&gt;"",ScheduledPayment,"")</f>
        <v>648.59809656821528</v>
      </c>
      <c r="F165" s="25">
        <v>0</v>
      </c>
      <c r="G16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5" s="14">
        <f>IF(PaymentSchedule[[#This Row],[PMT NO]]&lt;&gt;"",PaymentSchedule[[#This Row],[TOTAL PAYMENT]]-PaymentSchedule[[#This Row],[INTEREST]],"")</f>
        <v>203.1004806065468</v>
      </c>
      <c r="I165" s="14">
        <f>IF(PaymentSchedule[[#This Row],[PMT NO]]&lt;&gt;"",PaymentSchedule[[#This Row],[BEGINNING BALANCE]]*(InterestRate/PaymentsPerYear),"")</f>
        <v>445.49761596166849</v>
      </c>
      <c r="J165" s="14">
        <f>IF(PaymentSchedule[[#This Row],[PMT NO]]&lt;&gt;"",IF(PaymentSchedule[[#This Row],[SCHEDULED PAYMENT]]+PaymentSchedule[[#This Row],[EXTRA PAYMENT]]&lt;=PaymentSchedule[[#This Row],[BEGINNING BALANCE]],PaymentSchedule[[#This Row],[BEGINNING BALANCE]]-PaymentSchedule[[#This Row],[PRINCIPAL]],0),"")</f>
        <v>78996.475690356732</v>
      </c>
      <c r="K165" s="14">
        <f>IF(PaymentSchedule[[#This Row],[PMT NO]]&lt;&gt;"",SUM(INDEX(PaymentSchedule[INTEREST],1,1):PaymentSchedule[[#This Row],[INTEREST]]),"")</f>
        <v>78880.582561861869</v>
      </c>
    </row>
    <row r="166" spans="2:11" x14ac:dyDescent="0.2">
      <c r="B166" s="12">
        <f>IF(LoanIsGood,IF(ROW()-ROW(PaymentSchedule[[#Headers],[PMT NO]])&gt;ScheduledNumberOfPayments,"",ROW()-ROW(PaymentSchedule[[#Headers],[PMT NO]])),"")</f>
        <v>155</v>
      </c>
      <c r="C166" s="13">
        <f>IF(PaymentSchedule[[#This Row],[PMT NO]]&lt;&gt;"",EOMONTH(LoanStartDate,ROW(PaymentSchedule[[#This Row],[PMT NO]])-ROW(PaymentSchedule[[#Headers],[PMT NO]])-2)+DAY(LoanStartDate),"")</f>
        <v>48646</v>
      </c>
      <c r="D166" s="14">
        <f>IF(PaymentSchedule[[#This Row],[PMT NO]]&lt;&gt;"",IF(ROW()-ROW(PaymentSchedule[[#Headers],[BEGINNING BALANCE]])=1,LoanAmount,INDEX(PaymentSchedule[ENDING BALANCE],ROW()-ROW(PaymentSchedule[[#Headers],[BEGINNING BALANCE]])-1)),"")</f>
        <v>78996.475690356732</v>
      </c>
      <c r="E166" s="14">
        <f>IF(PaymentSchedule[[#This Row],[PMT NO]]&lt;&gt;"",ScheduledPayment,"")</f>
        <v>648.59809656821528</v>
      </c>
      <c r="F166" s="25">
        <v>0</v>
      </c>
      <c r="G16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6" s="14">
        <f>IF(PaymentSchedule[[#This Row],[PMT NO]]&lt;&gt;"",PaymentSchedule[[#This Row],[TOTAL PAYMENT]]-PaymentSchedule[[#This Row],[INTEREST]],"")</f>
        <v>204.2429208099586</v>
      </c>
      <c r="I166" s="14">
        <f>IF(PaymentSchedule[[#This Row],[PMT NO]]&lt;&gt;"",PaymentSchedule[[#This Row],[BEGINNING BALANCE]]*(InterestRate/PaymentsPerYear),"")</f>
        <v>444.35517575825668</v>
      </c>
      <c r="J166" s="14">
        <f>IF(PaymentSchedule[[#This Row],[PMT NO]]&lt;&gt;"",IF(PaymentSchedule[[#This Row],[SCHEDULED PAYMENT]]+PaymentSchedule[[#This Row],[EXTRA PAYMENT]]&lt;=PaymentSchedule[[#This Row],[BEGINNING BALANCE]],PaymentSchedule[[#This Row],[BEGINNING BALANCE]]-PaymentSchedule[[#This Row],[PRINCIPAL]],0),"")</f>
        <v>78792.232769546768</v>
      </c>
      <c r="K166" s="14">
        <f>IF(PaymentSchedule[[#This Row],[PMT NO]]&lt;&gt;"",SUM(INDEX(PaymentSchedule[INTEREST],1,1):PaymentSchedule[[#This Row],[INTEREST]]),"")</f>
        <v>79324.93773762013</v>
      </c>
    </row>
    <row r="167" spans="2:11" x14ac:dyDescent="0.2">
      <c r="B167" s="12">
        <f>IF(LoanIsGood,IF(ROW()-ROW(PaymentSchedule[[#Headers],[PMT NO]])&gt;ScheduledNumberOfPayments,"",ROW()-ROW(PaymentSchedule[[#Headers],[PMT NO]])),"")</f>
        <v>156</v>
      </c>
      <c r="C167" s="13">
        <f>IF(PaymentSchedule[[#This Row],[PMT NO]]&lt;&gt;"",EOMONTH(LoanStartDate,ROW(PaymentSchedule[[#This Row],[PMT NO]])-ROW(PaymentSchedule[[#Headers],[PMT NO]])-2)+DAY(LoanStartDate),"")</f>
        <v>48677</v>
      </c>
      <c r="D167" s="14">
        <f>IF(PaymentSchedule[[#This Row],[PMT NO]]&lt;&gt;"",IF(ROW()-ROW(PaymentSchedule[[#Headers],[BEGINNING BALANCE]])=1,LoanAmount,INDEX(PaymentSchedule[ENDING BALANCE],ROW()-ROW(PaymentSchedule[[#Headers],[BEGINNING BALANCE]])-1)),"")</f>
        <v>78792.232769546768</v>
      </c>
      <c r="E167" s="14">
        <f>IF(PaymentSchedule[[#This Row],[PMT NO]]&lt;&gt;"",ScheduledPayment,"")</f>
        <v>648.59809656821528</v>
      </c>
      <c r="F167" s="25">
        <v>0</v>
      </c>
      <c r="G16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7" s="14">
        <f>IF(PaymentSchedule[[#This Row],[PMT NO]]&lt;&gt;"",PaymentSchedule[[#This Row],[TOTAL PAYMENT]]-PaymentSchedule[[#This Row],[INTEREST]],"")</f>
        <v>205.39178723951466</v>
      </c>
      <c r="I167" s="14">
        <f>IF(PaymentSchedule[[#This Row],[PMT NO]]&lt;&gt;"",PaymentSchedule[[#This Row],[BEGINNING BALANCE]]*(InterestRate/PaymentsPerYear),"")</f>
        <v>443.20630932870063</v>
      </c>
      <c r="J167" s="14">
        <f>IF(PaymentSchedule[[#This Row],[PMT NO]]&lt;&gt;"",IF(PaymentSchedule[[#This Row],[SCHEDULED PAYMENT]]+PaymentSchedule[[#This Row],[EXTRA PAYMENT]]&lt;=PaymentSchedule[[#This Row],[BEGINNING BALANCE]],PaymentSchedule[[#This Row],[BEGINNING BALANCE]]-PaymentSchedule[[#This Row],[PRINCIPAL]],0),"")</f>
        <v>78586.840982307258</v>
      </c>
      <c r="K167" s="14">
        <f>IF(PaymentSchedule[[#This Row],[PMT NO]]&lt;&gt;"",SUM(INDEX(PaymentSchedule[INTEREST],1,1):PaymentSchedule[[#This Row],[INTEREST]]),"")</f>
        <v>79768.14404694883</v>
      </c>
    </row>
    <row r="168" spans="2:11" x14ac:dyDescent="0.2">
      <c r="B168" s="12">
        <f>IF(LoanIsGood,IF(ROW()-ROW(PaymentSchedule[[#Headers],[PMT NO]])&gt;ScheduledNumberOfPayments,"",ROW()-ROW(PaymentSchedule[[#Headers],[PMT NO]])),"")</f>
        <v>157</v>
      </c>
      <c r="C168" s="13">
        <f>IF(PaymentSchedule[[#This Row],[PMT NO]]&lt;&gt;"",EOMONTH(LoanStartDate,ROW(PaymentSchedule[[#This Row],[PMT NO]])-ROW(PaymentSchedule[[#Headers],[PMT NO]])-2)+DAY(LoanStartDate),"")</f>
        <v>48707</v>
      </c>
      <c r="D168" s="14">
        <f>IF(PaymentSchedule[[#This Row],[PMT NO]]&lt;&gt;"",IF(ROW()-ROW(PaymentSchedule[[#Headers],[BEGINNING BALANCE]])=1,LoanAmount,INDEX(PaymentSchedule[ENDING BALANCE],ROW()-ROW(PaymentSchedule[[#Headers],[BEGINNING BALANCE]])-1)),"")</f>
        <v>78586.840982307258</v>
      </c>
      <c r="E168" s="14">
        <f>IF(PaymentSchedule[[#This Row],[PMT NO]]&lt;&gt;"",ScheduledPayment,"")</f>
        <v>648.59809656821528</v>
      </c>
      <c r="F168" s="25">
        <v>0</v>
      </c>
      <c r="G16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8" s="14">
        <f>IF(PaymentSchedule[[#This Row],[PMT NO]]&lt;&gt;"",PaymentSchedule[[#This Row],[TOTAL PAYMENT]]-PaymentSchedule[[#This Row],[INTEREST]],"")</f>
        <v>206.54711604273689</v>
      </c>
      <c r="I168" s="14">
        <f>IF(PaymentSchedule[[#This Row],[PMT NO]]&lt;&gt;"",PaymentSchedule[[#This Row],[BEGINNING BALANCE]]*(InterestRate/PaymentsPerYear),"")</f>
        <v>442.05098052547839</v>
      </c>
      <c r="J168" s="14">
        <f>IF(PaymentSchedule[[#This Row],[PMT NO]]&lt;&gt;"",IF(PaymentSchedule[[#This Row],[SCHEDULED PAYMENT]]+PaymentSchedule[[#This Row],[EXTRA PAYMENT]]&lt;=PaymentSchedule[[#This Row],[BEGINNING BALANCE]],PaymentSchedule[[#This Row],[BEGINNING BALANCE]]-PaymentSchedule[[#This Row],[PRINCIPAL]],0),"")</f>
        <v>78380.293866264517</v>
      </c>
      <c r="K168" s="14">
        <f>IF(PaymentSchedule[[#This Row],[PMT NO]]&lt;&gt;"",SUM(INDEX(PaymentSchedule[INTEREST],1,1):PaymentSchedule[[#This Row],[INTEREST]]),"")</f>
        <v>80210.195027474314</v>
      </c>
    </row>
    <row r="169" spans="2:11" x14ac:dyDescent="0.2">
      <c r="B169" s="12">
        <f>IF(LoanIsGood,IF(ROW()-ROW(PaymentSchedule[[#Headers],[PMT NO]])&gt;ScheduledNumberOfPayments,"",ROW()-ROW(PaymentSchedule[[#Headers],[PMT NO]])),"")</f>
        <v>158</v>
      </c>
      <c r="C169" s="13">
        <f>IF(PaymentSchedule[[#This Row],[PMT NO]]&lt;&gt;"",EOMONTH(LoanStartDate,ROW(PaymentSchedule[[#This Row],[PMT NO]])-ROW(PaymentSchedule[[#Headers],[PMT NO]])-2)+DAY(LoanStartDate),"")</f>
        <v>48738</v>
      </c>
      <c r="D169" s="14">
        <f>IF(PaymentSchedule[[#This Row],[PMT NO]]&lt;&gt;"",IF(ROW()-ROW(PaymentSchedule[[#Headers],[BEGINNING BALANCE]])=1,LoanAmount,INDEX(PaymentSchedule[ENDING BALANCE],ROW()-ROW(PaymentSchedule[[#Headers],[BEGINNING BALANCE]])-1)),"")</f>
        <v>78380.293866264517</v>
      </c>
      <c r="E169" s="14">
        <f>IF(PaymentSchedule[[#This Row],[PMT NO]]&lt;&gt;"",ScheduledPayment,"")</f>
        <v>648.59809656821528</v>
      </c>
      <c r="F169" s="25">
        <v>0</v>
      </c>
      <c r="G16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69" s="14">
        <f>IF(PaymentSchedule[[#This Row],[PMT NO]]&lt;&gt;"",PaymentSchedule[[#This Row],[TOTAL PAYMENT]]-PaymentSchedule[[#This Row],[INTEREST]],"")</f>
        <v>207.70894357047735</v>
      </c>
      <c r="I169" s="14">
        <f>IF(PaymentSchedule[[#This Row],[PMT NO]]&lt;&gt;"",PaymentSchedule[[#This Row],[BEGINNING BALANCE]]*(InterestRate/PaymentsPerYear),"")</f>
        <v>440.88915299773794</v>
      </c>
      <c r="J169" s="14">
        <f>IF(PaymentSchedule[[#This Row],[PMT NO]]&lt;&gt;"",IF(PaymentSchedule[[#This Row],[SCHEDULED PAYMENT]]+PaymentSchedule[[#This Row],[EXTRA PAYMENT]]&lt;=PaymentSchedule[[#This Row],[BEGINNING BALANCE]],PaymentSchedule[[#This Row],[BEGINNING BALANCE]]-PaymentSchedule[[#This Row],[PRINCIPAL]],0),"")</f>
        <v>78172.584922694034</v>
      </c>
      <c r="K169" s="14">
        <f>IF(PaymentSchedule[[#This Row],[PMT NO]]&lt;&gt;"",SUM(INDEX(PaymentSchedule[INTEREST],1,1):PaymentSchedule[[#This Row],[INTEREST]]),"")</f>
        <v>80651.084180472055</v>
      </c>
    </row>
    <row r="170" spans="2:11" x14ac:dyDescent="0.2">
      <c r="B170" s="12">
        <f>IF(LoanIsGood,IF(ROW()-ROW(PaymentSchedule[[#Headers],[PMT NO]])&gt;ScheduledNumberOfPayments,"",ROW()-ROW(PaymentSchedule[[#Headers],[PMT NO]])),"")</f>
        <v>159</v>
      </c>
      <c r="C170" s="13">
        <f>IF(PaymentSchedule[[#This Row],[PMT NO]]&lt;&gt;"",EOMONTH(LoanStartDate,ROW(PaymentSchedule[[#This Row],[PMT NO]])-ROW(PaymentSchedule[[#Headers],[PMT NO]])-2)+DAY(LoanStartDate),"")</f>
        <v>48768</v>
      </c>
      <c r="D170" s="14">
        <f>IF(PaymentSchedule[[#This Row],[PMT NO]]&lt;&gt;"",IF(ROW()-ROW(PaymentSchedule[[#Headers],[BEGINNING BALANCE]])=1,LoanAmount,INDEX(PaymentSchedule[ENDING BALANCE],ROW()-ROW(PaymentSchedule[[#Headers],[BEGINNING BALANCE]])-1)),"")</f>
        <v>78172.584922694034</v>
      </c>
      <c r="E170" s="14">
        <f>IF(PaymentSchedule[[#This Row],[PMT NO]]&lt;&gt;"",ScheduledPayment,"")</f>
        <v>648.59809656821528</v>
      </c>
      <c r="F170" s="25">
        <v>0</v>
      </c>
      <c r="G17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0" s="14">
        <f>IF(PaymentSchedule[[#This Row],[PMT NO]]&lt;&gt;"",PaymentSchedule[[#This Row],[TOTAL PAYMENT]]-PaymentSchedule[[#This Row],[INTEREST]],"")</f>
        <v>208.87730637806129</v>
      </c>
      <c r="I170" s="14">
        <f>IF(PaymentSchedule[[#This Row],[PMT NO]]&lt;&gt;"",PaymentSchedule[[#This Row],[BEGINNING BALANCE]]*(InterestRate/PaymentsPerYear),"")</f>
        <v>439.72079019015399</v>
      </c>
      <c r="J170" s="14">
        <f>IF(PaymentSchedule[[#This Row],[PMT NO]]&lt;&gt;"",IF(PaymentSchedule[[#This Row],[SCHEDULED PAYMENT]]+PaymentSchedule[[#This Row],[EXTRA PAYMENT]]&lt;=PaymentSchedule[[#This Row],[BEGINNING BALANCE]],PaymentSchedule[[#This Row],[BEGINNING BALANCE]]-PaymentSchedule[[#This Row],[PRINCIPAL]],0),"")</f>
        <v>77963.707616315965</v>
      </c>
      <c r="K170" s="14">
        <f>IF(PaymentSchedule[[#This Row],[PMT NO]]&lt;&gt;"",SUM(INDEX(PaymentSchedule[INTEREST],1,1):PaymentSchedule[[#This Row],[INTEREST]]),"")</f>
        <v>81090.804970662211</v>
      </c>
    </row>
    <row r="171" spans="2:11" x14ac:dyDescent="0.2">
      <c r="B171" s="12">
        <f>IF(LoanIsGood,IF(ROW()-ROW(PaymentSchedule[[#Headers],[PMT NO]])&gt;ScheduledNumberOfPayments,"",ROW()-ROW(PaymentSchedule[[#Headers],[PMT NO]])),"")</f>
        <v>160</v>
      </c>
      <c r="C171" s="13">
        <f>IF(PaymentSchedule[[#This Row],[PMT NO]]&lt;&gt;"",EOMONTH(LoanStartDate,ROW(PaymentSchedule[[#This Row],[PMT NO]])-ROW(PaymentSchedule[[#Headers],[PMT NO]])-2)+DAY(LoanStartDate),"")</f>
        <v>48799</v>
      </c>
      <c r="D171" s="14">
        <f>IF(PaymentSchedule[[#This Row],[PMT NO]]&lt;&gt;"",IF(ROW()-ROW(PaymentSchedule[[#Headers],[BEGINNING BALANCE]])=1,LoanAmount,INDEX(PaymentSchedule[ENDING BALANCE],ROW()-ROW(PaymentSchedule[[#Headers],[BEGINNING BALANCE]])-1)),"")</f>
        <v>77963.707616315965</v>
      </c>
      <c r="E171" s="14">
        <f>IF(PaymentSchedule[[#This Row],[PMT NO]]&lt;&gt;"",ScheduledPayment,"")</f>
        <v>648.59809656821528</v>
      </c>
      <c r="F171" s="25">
        <v>0</v>
      </c>
      <c r="G17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1" s="14">
        <f>IF(PaymentSchedule[[#This Row],[PMT NO]]&lt;&gt;"",PaymentSchedule[[#This Row],[TOTAL PAYMENT]]-PaymentSchedule[[#This Row],[INTEREST]],"")</f>
        <v>210.0522412264379</v>
      </c>
      <c r="I171" s="14">
        <f>IF(PaymentSchedule[[#This Row],[PMT NO]]&lt;&gt;"",PaymentSchedule[[#This Row],[BEGINNING BALANCE]]*(InterestRate/PaymentsPerYear),"")</f>
        <v>438.54585534177738</v>
      </c>
      <c r="J171" s="14">
        <f>IF(PaymentSchedule[[#This Row],[PMT NO]]&lt;&gt;"",IF(PaymentSchedule[[#This Row],[SCHEDULED PAYMENT]]+PaymentSchedule[[#This Row],[EXTRA PAYMENT]]&lt;=PaymentSchedule[[#This Row],[BEGINNING BALANCE]],PaymentSchedule[[#This Row],[BEGINNING BALANCE]]-PaymentSchedule[[#This Row],[PRINCIPAL]],0),"")</f>
        <v>77753.655375089525</v>
      </c>
      <c r="K171" s="14">
        <f>IF(PaymentSchedule[[#This Row],[PMT NO]]&lt;&gt;"",SUM(INDEX(PaymentSchedule[INTEREST],1,1):PaymentSchedule[[#This Row],[INTEREST]]),"")</f>
        <v>81529.350826003982</v>
      </c>
    </row>
    <row r="172" spans="2:11" x14ac:dyDescent="0.2">
      <c r="B172" s="12">
        <f>IF(LoanIsGood,IF(ROW()-ROW(PaymentSchedule[[#Headers],[PMT NO]])&gt;ScheduledNumberOfPayments,"",ROW()-ROW(PaymentSchedule[[#Headers],[PMT NO]])),"")</f>
        <v>161</v>
      </c>
      <c r="C172" s="13">
        <f>IF(PaymentSchedule[[#This Row],[PMT NO]]&lt;&gt;"",EOMONTH(LoanStartDate,ROW(PaymentSchedule[[#This Row],[PMT NO]])-ROW(PaymentSchedule[[#Headers],[PMT NO]])-2)+DAY(LoanStartDate),"")</f>
        <v>48830</v>
      </c>
      <c r="D172" s="14">
        <f>IF(PaymentSchedule[[#This Row],[PMT NO]]&lt;&gt;"",IF(ROW()-ROW(PaymentSchedule[[#Headers],[BEGINNING BALANCE]])=1,LoanAmount,INDEX(PaymentSchedule[ENDING BALANCE],ROW()-ROW(PaymentSchedule[[#Headers],[BEGINNING BALANCE]])-1)),"")</f>
        <v>77753.655375089525</v>
      </c>
      <c r="E172" s="14">
        <f>IF(PaymentSchedule[[#This Row],[PMT NO]]&lt;&gt;"",ScheduledPayment,"")</f>
        <v>648.59809656821528</v>
      </c>
      <c r="F172" s="25">
        <v>0</v>
      </c>
      <c r="G17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2" s="14">
        <f>IF(PaymentSchedule[[#This Row],[PMT NO]]&lt;&gt;"",PaymentSchedule[[#This Row],[TOTAL PAYMENT]]-PaymentSchedule[[#This Row],[INTEREST]],"")</f>
        <v>211.23378508333667</v>
      </c>
      <c r="I172" s="14">
        <f>IF(PaymentSchedule[[#This Row],[PMT NO]]&lt;&gt;"",PaymentSchedule[[#This Row],[BEGINNING BALANCE]]*(InterestRate/PaymentsPerYear),"")</f>
        <v>437.36431148487861</v>
      </c>
      <c r="J172" s="14">
        <f>IF(PaymentSchedule[[#This Row],[PMT NO]]&lt;&gt;"",IF(PaymentSchedule[[#This Row],[SCHEDULED PAYMENT]]+PaymentSchedule[[#This Row],[EXTRA PAYMENT]]&lt;=PaymentSchedule[[#This Row],[BEGINNING BALANCE]],PaymentSchedule[[#This Row],[BEGINNING BALANCE]]-PaymentSchedule[[#This Row],[PRINCIPAL]],0),"")</f>
        <v>77542.421590006183</v>
      </c>
      <c r="K172" s="14">
        <f>IF(PaymentSchedule[[#This Row],[PMT NO]]&lt;&gt;"",SUM(INDEX(PaymentSchedule[INTEREST],1,1):PaymentSchedule[[#This Row],[INTEREST]]),"")</f>
        <v>81966.715137488864</v>
      </c>
    </row>
    <row r="173" spans="2:11" x14ac:dyDescent="0.2">
      <c r="B173" s="12">
        <f>IF(LoanIsGood,IF(ROW()-ROW(PaymentSchedule[[#Headers],[PMT NO]])&gt;ScheduledNumberOfPayments,"",ROW()-ROW(PaymentSchedule[[#Headers],[PMT NO]])),"")</f>
        <v>162</v>
      </c>
      <c r="C173" s="13">
        <f>IF(PaymentSchedule[[#This Row],[PMT NO]]&lt;&gt;"",EOMONTH(LoanStartDate,ROW(PaymentSchedule[[#This Row],[PMT NO]])-ROW(PaymentSchedule[[#Headers],[PMT NO]])-2)+DAY(LoanStartDate),"")</f>
        <v>48860</v>
      </c>
      <c r="D173" s="14">
        <f>IF(PaymentSchedule[[#This Row],[PMT NO]]&lt;&gt;"",IF(ROW()-ROW(PaymentSchedule[[#Headers],[BEGINNING BALANCE]])=1,LoanAmount,INDEX(PaymentSchedule[ENDING BALANCE],ROW()-ROW(PaymentSchedule[[#Headers],[BEGINNING BALANCE]])-1)),"")</f>
        <v>77542.421590006183</v>
      </c>
      <c r="E173" s="14">
        <f>IF(PaymentSchedule[[#This Row],[PMT NO]]&lt;&gt;"",ScheduledPayment,"")</f>
        <v>648.59809656821528</v>
      </c>
      <c r="F173" s="25">
        <v>0</v>
      </c>
      <c r="G17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3" s="14">
        <f>IF(PaymentSchedule[[#This Row],[PMT NO]]&lt;&gt;"",PaymentSchedule[[#This Row],[TOTAL PAYMENT]]-PaymentSchedule[[#This Row],[INTEREST]],"")</f>
        <v>212.42197512443045</v>
      </c>
      <c r="I173" s="14">
        <f>IF(PaymentSchedule[[#This Row],[PMT NO]]&lt;&gt;"",PaymentSchedule[[#This Row],[BEGINNING BALANCE]]*(InterestRate/PaymentsPerYear),"")</f>
        <v>436.17612144378484</v>
      </c>
      <c r="J173" s="14">
        <f>IF(PaymentSchedule[[#This Row],[PMT NO]]&lt;&gt;"",IF(PaymentSchedule[[#This Row],[SCHEDULED PAYMENT]]+PaymentSchedule[[#This Row],[EXTRA PAYMENT]]&lt;=PaymentSchedule[[#This Row],[BEGINNING BALANCE]],PaymentSchedule[[#This Row],[BEGINNING BALANCE]]-PaymentSchedule[[#This Row],[PRINCIPAL]],0),"")</f>
        <v>77329.999614881759</v>
      </c>
      <c r="K173" s="14">
        <f>IF(PaymentSchedule[[#This Row],[PMT NO]]&lt;&gt;"",SUM(INDEX(PaymentSchedule[INTEREST],1,1):PaymentSchedule[[#This Row],[INTEREST]]),"")</f>
        <v>82402.89125893265</v>
      </c>
    </row>
    <row r="174" spans="2:11" x14ac:dyDescent="0.2">
      <c r="B174" s="12">
        <f>IF(LoanIsGood,IF(ROW()-ROW(PaymentSchedule[[#Headers],[PMT NO]])&gt;ScheduledNumberOfPayments,"",ROW()-ROW(PaymentSchedule[[#Headers],[PMT NO]])),"")</f>
        <v>163</v>
      </c>
      <c r="C174" s="13">
        <f>IF(PaymentSchedule[[#This Row],[PMT NO]]&lt;&gt;"",EOMONTH(LoanStartDate,ROW(PaymentSchedule[[#This Row],[PMT NO]])-ROW(PaymentSchedule[[#Headers],[PMT NO]])-2)+DAY(LoanStartDate),"")</f>
        <v>48891</v>
      </c>
      <c r="D174" s="14">
        <f>IF(PaymentSchedule[[#This Row],[PMT NO]]&lt;&gt;"",IF(ROW()-ROW(PaymentSchedule[[#Headers],[BEGINNING BALANCE]])=1,LoanAmount,INDEX(PaymentSchedule[ENDING BALANCE],ROW()-ROW(PaymentSchedule[[#Headers],[BEGINNING BALANCE]])-1)),"")</f>
        <v>77329.999614881759</v>
      </c>
      <c r="E174" s="14">
        <f>IF(PaymentSchedule[[#This Row],[PMT NO]]&lt;&gt;"",ScheduledPayment,"")</f>
        <v>648.59809656821528</v>
      </c>
      <c r="F174" s="25">
        <v>0</v>
      </c>
      <c r="G17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4" s="14">
        <f>IF(PaymentSchedule[[#This Row],[PMT NO]]&lt;&gt;"",PaymentSchedule[[#This Row],[TOTAL PAYMENT]]-PaymentSchedule[[#This Row],[INTEREST]],"")</f>
        <v>213.61684873450531</v>
      </c>
      <c r="I174" s="14">
        <f>IF(PaymentSchedule[[#This Row],[PMT NO]]&lt;&gt;"",PaymentSchedule[[#This Row],[BEGINNING BALANCE]]*(InterestRate/PaymentsPerYear),"")</f>
        <v>434.98124783370997</v>
      </c>
      <c r="J174" s="14">
        <f>IF(PaymentSchedule[[#This Row],[PMT NO]]&lt;&gt;"",IF(PaymentSchedule[[#This Row],[SCHEDULED PAYMENT]]+PaymentSchedule[[#This Row],[EXTRA PAYMENT]]&lt;=PaymentSchedule[[#This Row],[BEGINNING BALANCE]],PaymentSchedule[[#This Row],[BEGINNING BALANCE]]-PaymentSchedule[[#This Row],[PRINCIPAL]],0),"")</f>
        <v>77116.382766147261</v>
      </c>
      <c r="K174" s="14">
        <f>IF(PaymentSchedule[[#This Row],[PMT NO]]&lt;&gt;"",SUM(INDEX(PaymentSchedule[INTEREST],1,1):PaymentSchedule[[#This Row],[INTEREST]]),"")</f>
        <v>82837.872506766362</v>
      </c>
    </row>
    <row r="175" spans="2:11" x14ac:dyDescent="0.2">
      <c r="B175" s="12">
        <f>IF(LoanIsGood,IF(ROW()-ROW(PaymentSchedule[[#Headers],[PMT NO]])&gt;ScheduledNumberOfPayments,"",ROW()-ROW(PaymentSchedule[[#Headers],[PMT NO]])),"")</f>
        <v>164</v>
      </c>
      <c r="C175" s="13">
        <f>IF(PaymentSchedule[[#This Row],[PMT NO]]&lt;&gt;"",EOMONTH(LoanStartDate,ROW(PaymentSchedule[[#This Row],[PMT NO]])-ROW(PaymentSchedule[[#Headers],[PMT NO]])-2)+DAY(LoanStartDate),"")</f>
        <v>48921</v>
      </c>
      <c r="D175" s="14">
        <f>IF(PaymentSchedule[[#This Row],[PMT NO]]&lt;&gt;"",IF(ROW()-ROW(PaymentSchedule[[#Headers],[BEGINNING BALANCE]])=1,LoanAmount,INDEX(PaymentSchedule[ENDING BALANCE],ROW()-ROW(PaymentSchedule[[#Headers],[BEGINNING BALANCE]])-1)),"")</f>
        <v>77116.382766147261</v>
      </c>
      <c r="E175" s="14">
        <f>IF(PaymentSchedule[[#This Row],[PMT NO]]&lt;&gt;"",ScheduledPayment,"")</f>
        <v>648.59809656821528</v>
      </c>
      <c r="F175" s="25">
        <v>0</v>
      </c>
      <c r="G17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5" s="14">
        <f>IF(PaymentSchedule[[#This Row],[PMT NO]]&lt;&gt;"",PaymentSchedule[[#This Row],[TOTAL PAYMENT]]-PaymentSchedule[[#This Row],[INTEREST]],"")</f>
        <v>214.8184435086369</v>
      </c>
      <c r="I175" s="14">
        <f>IF(PaymentSchedule[[#This Row],[PMT NO]]&lt;&gt;"",PaymentSchedule[[#This Row],[BEGINNING BALANCE]]*(InterestRate/PaymentsPerYear),"")</f>
        <v>433.77965305957838</v>
      </c>
      <c r="J175" s="14">
        <f>IF(PaymentSchedule[[#This Row],[PMT NO]]&lt;&gt;"",IF(PaymentSchedule[[#This Row],[SCHEDULED PAYMENT]]+PaymentSchedule[[#This Row],[EXTRA PAYMENT]]&lt;=PaymentSchedule[[#This Row],[BEGINNING BALANCE]],PaymentSchedule[[#This Row],[BEGINNING BALANCE]]-PaymentSchedule[[#This Row],[PRINCIPAL]],0),"")</f>
        <v>76901.564322638616</v>
      </c>
      <c r="K175" s="14">
        <f>IF(PaymentSchedule[[#This Row],[PMT NO]]&lt;&gt;"",SUM(INDEX(PaymentSchedule[INTEREST],1,1):PaymentSchedule[[#This Row],[INTEREST]]),"")</f>
        <v>83271.652159825942</v>
      </c>
    </row>
    <row r="176" spans="2:11" x14ac:dyDescent="0.2">
      <c r="B176" s="12">
        <f>IF(LoanIsGood,IF(ROW()-ROW(PaymentSchedule[[#Headers],[PMT NO]])&gt;ScheduledNumberOfPayments,"",ROW()-ROW(PaymentSchedule[[#Headers],[PMT NO]])),"")</f>
        <v>165</v>
      </c>
      <c r="C176" s="13">
        <f>IF(PaymentSchedule[[#This Row],[PMT NO]]&lt;&gt;"",EOMONTH(LoanStartDate,ROW(PaymentSchedule[[#This Row],[PMT NO]])-ROW(PaymentSchedule[[#Headers],[PMT NO]])-2)+DAY(LoanStartDate),"")</f>
        <v>48952</v>
      </c>
      <c r="D176" s="14">
        <f>IF(PaymentSchedule[[#This Row],[PMT NO]]&lt;&gt;"",IF(ROW()-ROW(PaymentSchedule[[#Headers],[BEGINNING BALANCE]])=1,LoanAmount,INDEX(PaymentSchedule[ENDING BALANCE],ROW()-ROW(PaymentSchedule[[#Headers],[BEGINNING BALANCE]])-1)),"")</f>
        <v>76901.564322638616</v>
      </c>
      <c r="E176" s="14">
        <f>IF(PaymentSchedule[[#This Row],[PMT NO]]&lt;&gt;"",ScheduledPayment,"")</f>
        <v>648.59809656821528</v>
      </c>
      <c r="F176" s="25">
        <v>0</v>
      </c>
      <c r="G17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6" s="14">
        <f>IF(PaymentSchedule[[#This Row],[PMT NO]]&lt;&gt;"",PaymentSchedule[[#This Row],[TOTAL PAYMENT]]-PaymentSchedule[[#This Row],[INTEREST]],"")</f>
        <v>216.02679725337299</v>
      </c>
      <c r="I176" s="14">
        <f>IF(PaymentSchedule[[#This Row],[PMT NO]]&lt;&gt;"",PaymentSchedule[[#This Row],[BEGINNING BALANCE]]*(InterestRate/PaymentsPerYear),"")</f>
        <v>432.57129931484229</v>
      </c>
      <c r="J176" s="14">
        <f>IF(PaymentSchedule[[#This Row],[PMT NO]]&lt;&gt;"",IF(PaymentSchedule[[#This Row],[SCHEDULED PAYMENT]]+PaymentSchedule[[#This Row],[EXTRA PAYMENT]]&lt;=PaymentSchedule[[#This Row],[BEGINNING BALANCE]],PaymentSchedule[[#This Row],[BEGINNING BALANCE]]-PaymentSchedule[[#This Row],[PRINCIPAL]],0),"")</f>
        <v>76685.53752538524</v>
      </c>
      <c r="K176" s="14">
        <f>IF(PaymentSchedule[[#This Row],[PMT NO]]&lt;&gt;"",SUM(INDEX(PaymentSchedule[INTEREST],1,1):PaymentSchedule[[#This Row],[INTEREST]]),"")</f>
        <v>83704.223459140791</v>
      </c>
    </row>
    <row r="177" spans="2:11" x14ac:dyDescent="0.2">
      <c r="B177" s="12">
        <f>IF(LoanIsGood,IF(ROW()-ROW(PaymentSchedule[[#Headers],[PMT NO]])&gt;ScheduledNumberOfPayments,"",ROW()-ROW(PaymentSchedule[[#Headers],[PMT NO]])),"")</f>
        <v>166</v>
      </c>
      <c r="C177" s="13">
        <f>IF(PaymentSchedule[[#This Row],[PMT NO]]&lt;&gt;"",EOMONTH(LoanStartDate,ROW(PaymentSchedule[[#This Row],[PMT NO]])-ROW(PaymentSchedule[[#Headers],[PMT NO]])-2)+DAY(LoanStartDate),"")</f>
        <v>48983</v>
      </c>
      <c r="D177" s="14">
        <f>IF(PaymentSchedule[[#This Row],[PMT NO]]&lt;&gt;"",IF(ROW()-ROW(PaymentSchedule[[#Headers],[BEGINNING BALANCE]])=1,LoanAmount,INDEX(PaymentSchedule[ENDING BALANCE],ROW()-ROW(PaymentSchedule[[#Headers],[BEGINNING BALANCE]])-1)),"")</f>
        <v>76685.53752538524</v>
      </c>
      <c r="E177" s="14">
        <f>IF(PaymentSchedule[[#This Row],[PMT NO]]&lt;&gt;"",ScheduledPayment,"")</f>
        <v>648.59809656821528</v>
      </c>
      <c r="F177" s="25">
        <v>0</v>
      </c>
      <c r="G17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7" s="14">
        <f>IF(PaymentSchedule[[#This Row],[PMT NO]]&lt;&gt;"",PaymentSchedule[[#This Row],[TOTAL PAYMENT]]-PaymentSchedule[[#This Row],[INTEREST]],"")</f>
        <v>217.24194798792325</v>
      </c>
      <c r="I177" s="14">
        <f>IF(PaymentSchedule[[#This Row],[PMT NO]]&lt;&gt;"",PaymentSchedule[[#This Row],[BEGINNING BALANCE]]*(InterestRate/PaymentsPerYear),"")</f>
        <v>431.35614858029203</v>
      </c>
      <c r="J177" s="14">
        <f>IF(PaymentSchedule[[#This Row],[PMT NO]]&lt;&gt;"",IF(PaymentSchedule[[#This Row],[SCHEDULED PAYMENT]]+PaymentSchedule[[#This Row],[EXTRA PAYMENT]]&lt;=PaymentSchedule[[#This Row],[BEGINNING BALANCE]],PaymentSchedule[[#This Row],[BEGINNING BALANCE]]-PaymentSchedule[[#This Row],[PRINCIPAL]],0),"")</f>
        <v>76468.295577397323</v>
      </c>
      <c r="K177" s="14">
        <f>IF(PaymentSchedule[[#This Row],[PMT NO]]&lt;&gt;"",SUM(INDEX(PaymentSchedule[INTEREST],1,1):PaymentSchedule[[#This Row],[INTEREST]]),"")</f>
        <v>84135.579607721083</v>
      </c>
    </row>
    <row r="178" spans="2:11" x14ac:dyDescent="0.2">
      <c r="B178" s="12">
        <f>IF(LoanIsGood,IF(ROW()-ROW(PaymentSchedule[[#Headers],[PMT NO]])&gt;ScheduledNumberOfPayments,"",ROW()-ROW(PaymentSchedule[[#Headers],[PMT NO]])),"")</f>
        <v>167</v>
      </c>
      <c r="C178" s="13">
        <f>IF(PaymentSchedule[[#This Row],[PMT NO]]&lt;&gt;"",EOMONTH(LoanStartDate,ROW(PaymentSchedule[[#This Row],[PMT NO]])-ROW(PaymentSchedule[[#Headers],[PMT NO]])-2)+DAY(LoanStartDate),"")</f>
        <v>49011</v>
      </c>
      <c r="D178" s="14">
        <f>IF(PaymentSchedule[[#This Row],[PMT NO]]&lt;&gt;"",IF(ROW()-ROW(PaymentSchedule[[#Headers],[BEGINNING BALANCE]])=1,LoanAmount,INDEX(PaymentSchedule[ENDING BALANCE],ROW()-ROW(PaymentSchedule[[#Headers],[BEGINNING BALANCE]])-1)),"")</f>
        <v>76468.295577397323</v>
      </c>
      <c r="E178" s="14">
        <f>IF(PaymentSchedule[[#This Row],[PMT NO]]&lt;&gt;"",ScheduledPayment,"")</f>
        <v>648.59809656821528</v>
      </c>
      <c r="F178" s="25">
        <v>0</v>
      </c>
      <c r="G17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8" s="14">
        <f>IF(PaymentSchedule[[#This Row],[PMT NO]]&lt;&gt;"",PaymentSchedule[[#This Row],[TOTAL PAYMENT]]-PaymentSchedule[[#This Row],[INTEREST]],"")</f>
        <v>218.46393394535528</v>
      </c>
      <c r="I178" s="14">
        <f>IF(PaymentSchedule[[#This Row],[PMT NO]]&lt;&gt;"",PaymentSchedule[[#This Row],[BEGINNING BALANCE]]*(InterestRate/PaymentsPerYear),"")</f>
        <v>430.13416262286</v>
      </c>
      <c r="J178" s="14">
        <f>IF(PaymentSchedule[[#This Row],[PMT NO]]&lt;&gt;"",IF(PaymentSchedule[[#This Row],[SCHEDULED PAYMENT]]+PaymentSchedule[[#This Row],[EXTRA PAYMENT]]&lt;=PaymentSchedule[[#This Row],[BEGINNING BALANCE]],PaymentSchedule[[#This Row],[BEGINNING BALANCE]]-PaymentSchedule[[#This Row],[PRINCIPAL]],0),"")</f>
        <v>76249.831643451966</v>
      </c>
      <c r="K178" s="14">
        <f>IF(PaymentSchedule[[#This Row],[PMT NO]]&lt;&gt;"",SUM(INDEX(PaymentSchedule[INTEREST],1,1):PaymentSchedule[[#This Row],[INTEREST]]),"")</f>
        <v>84565.713770343937</v>
      </c>
    </row>
    <row r="179" spans="2:11" x14ac:dyDescent="0.2">
      <c r="B179" s="12">
        <f>IF(LoanIsGood,IF(ROW()-ROW(PaymentSchedule[[#Headers],[PMT NO]])&gt;ScheduledNumberOfPayments,"",ROW()-ROW(PaymentSchedule[[#Headers],[PMT NO]])),"")</f>
        <v>168</v>
      </c>
      <c r="C179" s="13">
        <f>IF(PaymentSchedule[[#This Row],[PMT NO]]&lt;&gt;"",EOMONTH(LoanStartDate,ROW(PaymentSchedule[[#This Row],[PMT NO]])-ROW(PaymentSchedule[[#Headers],[PMT NO]])-2)+DAY(LoanStartDate),"")</f>
        <v>49042</v>
      </c>
      <c r="D179" s="14">
        <f>IF(PaymentSchedule[[#This Row],[PMT NO]]&lt;&gt;"",IF(ROW()-ROW(PaymentSchedule[[#Headers],[BEGINNING BALANCE]])=1,LoanAmount,INDEX(PaymentSchedule[ENDING BALANCE],ROW()-ROW(PaymentSchedule[[#Headers],[BEGINNING BALANCE]])-1)),"")</f>
        <v>76249.831643451966</v>
      </c>
      <c r="E179" s="14">
        <f>IF(PaymentSchedule[[#This Row],[PMT NO]]&lt;&gt;"",ScheduledPayment,"")</f>
        <v>648.59809656821528</v>
      </c>
      <c r="F179" s="25">
        <v>0</v>
      </c>
      <c r="G17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79" s="14">
        <f>IF(PaymentSchedule[[#This Row],[PMT NO]]&lt;&gt;"",PaymentSchedule[[#This Row],[TOTAL PAYMENT]]-PaymentSchedule[[#This Row],[INTEREST]],"")</f>
        <v>219.69279357379793</v>
      </c>
      <c r="I179" s="14">
        <f>IF(PaymentSchedule[[#This Row],[PMT NO]]&lt;&gt;"",PaymentSchedule[[#This Row],[BEGINNING BALANCE]]*(InterestRate/PaymentsPerYear),"")</f>
        <v>428.90530299441735</v>
      </c>
      <c r="J179" s="14">
        <f>IF(PaymentSchedule[[#This Row],[PMT NO]]&lt;&gt;"",IF(PaymentSchedule[[#This Row],[SCHEDULED PAYMENT]]+PaymentSchedule[[#This Row],[EXTRA PAYMENT]]&lt;=PaymentSchedule[[#This Row],[BEGINNING BALANCE]],PaymentSchedule[[#This Row],[BEGINNING BALANCE]]-PaymentSchedule[[#This Row],[PRINCIPAL]],0),"")</f>
        <v>76030.138849878174</v>
      </c>
      <c r="K179" s="14">
        <f>IF(PaymentSchedule[[#This Row],[PMT NO]]&lt;&gt;"",SUM(INDEX(PaymentSchedule[INTEREST],1,1):PaymentSchedule[[#This Row],[INTEREST]]),"")</f>
        <v>84994.619073338356</v>
      </c>
    </row>
    <row r="180" spans="2:11" x14ac:dyDescent="0.2">
      <c r="B180" s="12">
        <f>IF(LoanIsGood,IF(ROW()-ROW(PaymentSchedule[[#Headers],[PMT NO]])&gt;ScheduledNumberOfPayments,"",ROW()-ROW(PaymentSchedule[[#Headers],[PMT NO]])),"")</f>
        <v>169</v>
      </c>
      <c r="C180" s="13">
        <f>IF(PaymentSchedule[[#This Row],[PMT NO]]&lt;&gt;"",EOMONTH(LoanStartDate,ROW(PaymentSchedule[[#This Row],[PMT NO]])-ROW(PaymentSchedule[[#Headers],[PMT NO]])-2)+DAY(LoanStartDate),"")</f>
        <v>49072</v>
      </c>
      <c r="D180" s="14">
        <f>IF(PaymentSchedule[[#This Row],[PMT NO]]&lt;&gt;"",IF(ROW()-ROW(PaymentSchedule[[#Headers],[BEGINNING BALANCE]])=1,LoanAmount,INDEX(PaymentSchedule[ENDING BALANCE],ROW()-ROW(PaymentSchedule[[#Headers],[BEGINNING BALANCE]])-1)),"")</f>
        <v>76030.138849878174</v>
      </c>
      <c r="E180" s="14">
        <f>IF(PaymentSchedule[[#This Row],[PMT NO]]&lt;&gt;"",ScheduledPayment,"")</f>
        <v>648.59809656821528</v>
      </c>
      <c r="F180" s="25">
        <v>0</v>
      </c>
      <c r="G18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0" s="14">
        <f>IF(PaymentSchedule[[#This Row],[PMT NO]]&lt;&gt;"",PaymentSchedule[[#This Row],[TOTAL PAYMENT]]-PaymentSchedule[[#This Row],[INTEREST]],"")</f>
        <v>220.92856553765051</v>
      </c>
      <c r="I180" s="14">
        <f>IF(PaymentSchedule[[#This Row],[PMT NO]]&lt;&gt;"",PaymentSchedule[[#This Row],[BEGINNING BALANCE]]*(InterestRate/PaymentsPerYear),"")</f>
        <v>427.66953103056477</v>
      </c>
      <c r="J180" s="14">
        <f>IF(PaymentSchedule[[#This Row],[PMT NO]]&lt;&gt;"",IF(PaymentSchedule[[#This Row],[SCHEDULED PAYMENT]]+PaymentSchedule[[#This Row],[EXTRA PAYMENT]]&lt;=PaymentSchedule[[#This Row],[BEGINNING BALANCE]],PaymentSchedule[[#This Row],[BEGINNING BALANCE]]-PaymentSchedule[[#This Row],[PRINCIPAL]],0),"")</f>
        <v>75809.21028434053</v>
      </c>
      <c r="K180" s="14">
        <f>IF(PaymentSchedule[[#This Row],[PMT NO]]&lt;&gt;"",SUM(INDEX(PaymentSchedule[INTEREST],1,1):PaymentSchedule[[#This Row],[INTEREST]]),"")</f>
        <v>85422.288604368921</v>
      </c>
    </row>
    <row r="181" spans="2:11" x14ac:dyDescent="0.2">
      <c r="B181" s="12">
        <f>IF(LoanIsGood,IF(ROW()-ROW(PaymentSchedule[[#Headers],[PMT NO]])&gt;ScheduledNumberOfPayments,"",ROW()-ROW(PaymentSchedule[[#Headers],[PMT NO]])),"")</f>
        <v>170</v>
      </c>
      <c r="C181" s="13">
        <f>IF(PaymentSchedule[[#This Row],[PMT NO]]&lt;&gt;"",EOMONTH(LoanStartDate,ROW(PaymentSchedule[[#This Row],[PMT NO]])-ROW(PaymentSchedule[[#Headers],[PMT NO]])-2)+DAY(LoanStartDate),"")</f>
        <v>49103</v>
      </c>
      <c r="D181" s="14">
        <f>IF(PaymentSchedule[[#This Row],[PMT NO]]&lt;&gt;"",IF(ROW()-ROW(PaymentSchedule[[#Headers],[BEGINNING BALANCE]])=1,LoanAmount,INDEX(PaymentSchedule[ENDING BALANCE],ROW()-ROW(PaymentSchedule[[#Headers],[BEGINNING BALANCE]])-1)),"")</f>
        <v>75809.21028434053</v>
      </c>
      <c r="E181" s="14">
        <f>IF(PaymentSchedule[[#This Row],[PMT NO]]&lt;&gt;"",ScheduledPayment,"")</f>
        <v>648.59809656821528</v>
      </c>
      <c r="F181" s="25">
        <v>0</v>
      </c>
      <c r="G18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1" s="14">
        <f>IF(PaymentSchedule[[#This Row],[PMT NO]]&lt;&gt;"",PaymentSchedule[[#This Row],[TOTAL PAYMENT]]-PaymentSchedule[[#This Row],[INTEREST]],"")</f>
        <v>222.17128871879976</v>
      </c>
      <c r="I181" s="14">
        <f>IF(PaymentSchedule[[#This Row],[PMT NO]]&lt;&gt;"",PaymentSchedule[[#This Row],[BEGINNING BALANCE]]*(InterestRate/PaymentsPerYear),"")</f>
        <v>426.42680784941552</v>
      </c>
      <c r="J181" s="14">
        <f>IF(PaymentSchedule[[#This Row],[PMT NO]]&lt;&gt;"",IF(PaymentSchedule[[#This Row],[SCHEDULED PAYMENT]]+PaymentSchedule[[#This Row],[EXTRA PAYMENT]]&lt;=PaymentSchedule[[#This Row],[BEGINNING BALANCE]],PaymentSchedule[[#This Row],[BEGINNING BALANCE]]-PaymentSchedule[[#This Row],[PRINCIPAL]],0),"")</f>
        <v>75587.038995621726</v>
      </c>
      <c r="K181" s="14">
        <f>IF(PaymentSchedule[[#This Row],[PMT NO]]&lt;&gt;"",SUM(INDEX(PaymentSchedule[INTEREST],1,1):PaymentSchedule[[#This Row],[INTEREST]]),"")</f>
        <v>85848.715412218342</v>
      </c>
    </row>
    <row r="182" spans="2:11" x14ac:dyDescent="0.2">
      <c r="B182" s="12">
        <f>IF(LoanIsGood,IF(ROW()-ROW(PaymentSchedule[[#Headers],[PMT NO]])&gt;ScheduledNumberOfPayments,"",ROW()-ROW(PaymentSchedule[[#Headers],[PMT NO]])),"")</f>
        <v>171</v>
      </c>
      <c r="C182" s="13">
        <f>IF(PaymentSchedule[[#This Row],[PMT NO]]&lt;&gt;"",EOMONTH(LoanStartDate,ROW(PaymentSchedule[[#This Row],[PMT NO]])-ROW(PaymentSchedule[[#Headers],[PMT NO]])-2)+DAY(LoanStartDate),"")</f>
        <v>49133</v>
      </c>
      <c r="D182" s="14">
        <f>IF(PaymentSchedule[[#This Row],[PMT NO]]&lt;&gt;"",IF(ROW()-ROW(PaymentSchedule[[#Headers],[BEGINNING BALANCE]])=1,LoanAmount,INDEX(PaymentSchedule[ENDING BALANCE],ROW()-ROW(PaymentSchedule[[#Headers],[BEGINNING BALANCE]])-1)),"")</f>
        <v>75587.038995621726</v>
      </c>
      <c r="E182" s="14">
        <f>IF(PaymentSchedule[[#This Row],[PMT NO]]&lt;&gt;"",ScheduledPayment,"")</f>
        <v>648.59809656821528</v>
      </c>
      <c r="F182" s="25">
        <v>0</v>
      </c>
      <c r="G18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2" s="14">
        <f>IF(PaymentSchedule[[#This Row],[PMT NO]]&lt;&gt;"",PaymentSchedule[[#This Row],[TOTAL PAYMENT]]-PaymentSchedule[[#This Row],[INTEREST]],"")</f>
        <v>223.42100221784301</v>
      </c>
      <c r="I182" s="14">
        <f>IF(PaymentSchedule[[#This Row],[PMT NO]]&lt;&gt;"",PaymentSchedule[[#This Row],[BEGINNING BALANCE]]*(InterestRate/PaymentsPerYear),"")</f>
        <v>425.17709435037227</v>
      </c>
      <c r="J182" s="14">
        <f>IF(PaymentSchedule[[#This Row],[PMT NO]]&lt;&gt;"",IF(PaymentSchedule[[#This Row],[SCHEDULED PAYMENT]]+PaymentSchedule[[#This Row],[EXTRA PAYMENT]]&lt;=PaymentSchedule[[#This Row],[BEGINNING BALANCE]],PaymentSchedule[[#This Row],[BEGINNING BALANCE]]-PaymentSchedule[[#This Row],[PRINCIPAL]],0),"")</f>
        <v>75363.617993403881</v>
      </c>
      <c r="K182" s="14">
        <f>IF(PaymentSchedule[[#This Row],[PMT NO]]&lt;&gt;"",SUM(INDEX(PaymentSchedule[INTEREST],1,1):PaymentSchedule[[#This Row],[INTEREST]]),"")</f>
        <v>86273.892506568707</v>
      </c>
    </row>
    <row r="183" spans="2:11" x14ac:dyDescent="0.2">
      <c r="B183" s="12">
        <f>IF(LoanIsGood,IF(ROW()-ROW(PaymentSchedule[[#Headers],[PMT NO]])&gt;ScheduledNumberOfPayments,"",ROW()-ROW(PaymentSchedule[[#Headers],[PMT NO]])),"")</f>
        <v>172</v>
      </c>
      <c r="C183" s="13">
        <f>IF(PaymentSchedule[[#This Row],[PMT NO]]&lt;&gt;"",EOMONTH(LoanStartDate,ROW(PaymentSchedule[[#This Row],[PMT NO]])-ROW(PaymentSchedule[[#Headers],[PMT NO]])-2)+DAY(LoanStartDate),"")</f>
        <v>49164</v>
      </c>
      <c r="D183" s="14">
        <f>IF(PaymentSchedule[[#This Row],[PMT NO]]&lt;&gt;"",IF(ROW()-ROW(PaymentSchedule[[#Headers],[BEGINNING BALANCE]])=1,LoanAmount,INDEX(PaymentSchedule[ENDING BALANCE],ROW()-ROW(PaymentSchedule[[#Headers],[BEGINNING BALANCE]])-1)),"")</f>
        <v>75363.617993403881</v>
      </c>
      <c r="E183" s="14">
        <f>IF(PaymentSchedule[[#This Row],[PMT NO]]&lt;&gt;"",ScheduledPayment,"")</f>
        <v>648.59809656821528</v>
      </c>
      <c r="F183" s="25">
        <v>0</v>
      </c>
      <c r="G18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3" s="14">
        <f>IF(PaymentSchedule[[#This Row],[PMT NO]]&lt;&gt;"",PaymentSchedule[[#This Row],[TOTAL PAYMENT]]-PaymentSchedule[[#This Row],[INTEREST]],"")</f>
        <v>224.67774535531839</v>
      </c>
      <c r="I183" s="14">
        <f>IF(PaymentSchedule[[#This Row],[PMT NO]]&lt;&gt;"",PaymentSchedule[[#This Row],[BEGINNING BALANCE]]*(InterestRate/PaymentsPerYear),"")</f>
        <v>423.92035121289689</v>
      </c>
      <c r="J183" s="14">
        <f>IF(PaymentSchedule[[#This Row],[PMT NO]]&lt;&gt;"",IF(PaymentSchedule[[#This Row],[SCHEDULED PAYMENT]]+PaymentSchedule[[#This Row],[EXTRA PAYMENT]]&lt;=PaymentSchedule[[#This Row],[BEGINNING BALANCE]],PaymentSchedule[[#This Row],[BEGINNING BALANCE]]-PaymentSchedule[[#This Row],[PRINCIPAL]],0),"")</f>
        <v>75138.940248048559</v>
      </c>
      <c r="K183" s="14">
        <f>IF(PaymentSchedule[[#This Row],[PMT NO]]&lt;&gt;"",SUM(INDEX(PaymentSchedule[INTEREST],1,1):PaymentSchedule[[#This Row],[INTEREST]]),"")</f>
        <v>86697.81285778161</v>
      </c>
    </row>
    <row r="184" spans="2:11" x14ac:dyDescent="0.2">
      <c r="B184" s="12">
        <f>IF(LoanIsGood,IF(ROW()-ROW(PaymentSchedule[[#Headers],[PMT NO]])&gt;ScheduledNumberOfPayments,"",ROW()-ROW(PaymentSchedule[[#Headers],[PMT NO]])),"")</f>
        <v>173</v>
      </c>
      <c r="C184" s="13">
        <f>IF(PaymentSchedule[[#This Row],[PMT NO]]&lt;&gt;"",EOMONTH(LoanStartDate,ROW(PaymentSchedule[[#This Row],[PMT NO]])-ROW(PaymentSchedule[[#Headers],[PMT NO]])-2)+DAY(LoanStartDate),"")</f>
        <v>49195</v>
      </c>
      <c r="D184" s="14">
        <f>IF(PaymentSchedule[[#This Row],[PMT NO]]&lt;&gt;"",IF(ROW()-ROW(PaymentSchedule[[#Headers],[BEGINNING BALANCE]])=1,LoanAmount,INDEX(PaymentSchedule[ENDING BALANCE],ROW()-ROW(PaymentSchedule[[#Headers],[BEGINNING BALANCE]])-1)),"")</f>
        <v>75138.940248048559</v>
      </c>
      <c r="E184" s="14">
        <f>IF(PaymentSchedule[[#This Row],[PMT NO]]&lt;&gt;"",ScheduledPayment,"")</f>
        <v>648.59809656821528</v>
      </c>
      <c r="F184" s="25">
        <v>0</v>
      </c>
      <c r="G18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4" s="14">
        <f>IF(PaymentSchedule[[#This Row],[PMT NO]]&lt;&gt;"",PaymentSchedule[[#This Row],[TOTAL PAYMENT]]-PaymentSchedule[[#This Row],[INTEREST]],"")</f>
        <v>225.94155767294211</v>
      </c>
      <c r="I184" s="14">
        <f>IF(PaymentSchedule[[#This Row],[PMT NO]]&lt;&gt;"",PaymentSchedule[[#This Row],[BEGINNING BALANCE]]*(InterestRate/PaymentsPerYear),"")</f>
        <v>422.65653889527317</v>
      </c>
      <c r="J184" s="14">
        <f>IF(PaymentSchedule[[#This Row],[PMT NO]]&lt;&gt;"",IF(PaymentSchedule[[#This Row],[SCHEDULED PAYMENT]]+PaymentSchedule[[#This Row],[EXTRA PAYMENT]]&lt;=PaymentSchedule[[#This Row],[BEGINNING BALANCE]],PaymentSchedule[[#This Row],[BEGINNING BALANCE]]-PaymentSchedule[[#This Row],[PRINCIPAL]],0),"")</f>
        <v>74912.998690375622</v>
      </c>
      <c r="K184" s="14">
        <f>IF(PaymentSchedule[[#This Row],[PMT NO]]&lt;&gt;"",SUM(INDEX(PaymentSchedule[INTEREST],1,1):PaymentSchedule[[#This Row],[INTEREST]]),"")</f>
        <v>87120.469396676883</v>
      </c>
    </row>
    <row r="185" spans="2:11" x14ac:dyDescent="0.2">
      <c r="B185" s="12">
        <f>IF(LoanIsGood,IF(ROW()-ROW(PaymentSchedule[[#Headers],[PMT NO]])&gt;ScheduledNumberOfPayments,"",ROW()-ROW(PaymentSchedule[[#Headers],[PMT NO]])),"")</f>
        <v>174</v>
      </c>
      <c r="C185" s="13">
        <f>IF(PaymentSchedule[[#This Row],[PMT NO]]&lt;&gt;"",EOMONTH(LoanStartDate,ROW(PaymentSchedule[[#This Row],[PMT NO]])-ROW(PaymentSchedule[[#Headers],[PMT NO]])-2)+DAY(LoanStartDate),"")</f>
        <v>49225</v>
      </c>
      <c r="D185" s="14">
        <f>IF(PaymentSchedule[[#This Row],[PMT NO]]&lt;&gt;"",IF(ROW()-ROW(PaymentSchedule[[#Headers],[BEGINNING BALANCE]])=1,LoanAmount,INDEX(PaymentSchedule[ENDING BALANCE],ROW()-ROW(PaymentSchedule[[#Headers],[BEGINNING BALANCE]])-1)),"")</f>
        <v>74912.998690375622</v>
      </c>
      <c r="E185" s="14">
        <f>IF(PaymentSchedule[[#This Row],[PMT NO]]&lt;&gt;"",ScheduledPayment,"")</f>
        <v>648.59809656821528</v>
      </c>
      <c r="F185" s="25">
        <v>0</v>
      </c>
      <c r="G18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5" s="14">
        <f>IF(PaymentSchedule[[#This Row],[PMT NO]]&lt;&gt;"",PaymentSchedule[[#This Row],[TOTAL PAYMENT]]-PaymentSchedule[[#This Row],[INTEREST]],"")</f>
        <v>227.21247893485236</v>
      </c>
      <c r="I185" s="14">
        <f>IF(PaymentSchedule[[#This Row],[PMT NO]]&lt;&gt;"",PaymentSchedule[[#This Row],[BEGINNING BALANCE]]*(InterestRate/PaymentsPerYear),"")</f>
        <v>421.38561763336293</v>
      </c>
      <c r="J185" s="14">
        <f>IF(PaymentSchedule[[#This Row],[PMT NO]]&lt;&gt;"",IF(PaymentSchedule[[#This Row],[SCHEDULED PAYMENT]]+PaymentSchedule[[#This Row],[EXTRA PAYMENT]]&lt;=PaymentSchedule[[#This Row],[BEGINNING BALANCE]],PaymentSchedule[[#This Row],[BEGINNING BALANCE]]-PaymentSchedule[[#This Row],[PRINCIPAL]],0),"")</f>
        <v>74685.786211440776</v>
      </c>
      <c r="K185" s="14">
        <f>IF(PaymentSchedule[[#This Row],[PMT NO]]&lt;&gt;"",SUM(INDEX(PaymentSchedule[INTEREST],1,1):PaymentSchedule[[#This Row],[INTEREST]]),"")</f>
        <v>87541.855014310247</v>
      </c>
    </row>
    <row r="186" spans="2:11" x14ac:dyDescent="0.2">
      <c r="B186" s="12">
        <f>IF(LoanIsGood,IF(ROW()-ROW(PaymentSchedule[[#Headers],[PMT NO]])&gt;ScheduledNumberOfPayments,"",ROW()-ROW(PaymentSchedule[[#Headers],[PMT NO]])),"")</f>
        <v>175</v>
      </c>
      <c r="C186" s="13">
        <f>IF(PaymentSchedule[[#This Row],[PMT NO]]&lt;&gt;"",EOMONTH(LoanStartDate,ROW(PaymentSchedule[[#This Row],[PMT NO]])-ROW(PaymentSchedule[[#Headers],[PMT NO]])-2)+DAY(LoanStartDate),"")</f>
        <v>49256</v>
      </c>
      <c r="D186" s="14">
        <f>IF(PaymentSchedule[[#This Row],[PMT NO]]&lt;&gt;"",IF(ROW()-ROW(PaymentSchedule[[#Headers],[BEGINNING BALANCE]])=1,LoanAmount,INDEX(PaymentSchedule[ENDING BALANCE],ROW()-ROW(PaymentSchedule[[#Headers],[BEGINNING BALANCE]])-1)),"")</f>
        <v>74685.786211440776</v>
      </c>
      <c r="E186" s="14">
        <f>IF(PaymentSchedule[[#This Row],[PMT NO]]&lt;&gt;"",ScheduledPayment,"")</f>
        <v>648.59809656821528</v>
      </c>
      <c r="F186" s="25">
        <v>0</v>
      </c>
      <c r="G18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6" s="14">
        <f>IF(PaymentSchedule[[#This Row],[PMT NO]]&lt;&gt;"",PaymentSchedule[[#This Row],[TOTAL PAYMENT]]-PaymentSchedule[[#This Row],[INTEREST]],"")</f>
        <v>228.49054912886089</v>
      </c>
      <c r="I186" s="14">
        <f>IF(PaymentSchedule[[#This Row],[PMT NO]]&lt;&gt;"",PaymentSchedule[[#This Row],[BEGINNING BALANCE]]*(InterestRate/PaymentsPerYear),"")</f>
        <v>420.10754743935439</v>
      </c>
      <c r="J186" s="14">
        <f>IF(PaymentSchedule[[#This Row],[PMT NO]]&lt;&gt;"",IF(PaymentSchedule[[#This Row],[SCHEDULED PAYMENT]]+PaymentSchedule[[#This Row],[EXTRA PAYMENT]]&lt;=PaymentSchedule[[#This Row],[BEGINNING BALANCE]],PaymentSchedule[[#This Row],[BEGINNING BALANCE]]-PaymentSchedule[[#This Row],[PRINCIPAL]],0),"")</f>
        <v>74457.29566231191</v>
      </c>
      <c r="K186" s="14">
        <f>IF(PaymentSchedule[[#This Row],[PMT NO]]&lt;&gt;"",SUM(INDEX(PaymentSchedule[INTEREST],1,1):PaymentSchedule[[#This Row],[INTEREST]]),"")</f>
        <v>87961.962561749606</v>
      </c>
    </row>
    <row r="187" spans="2:11" x14ac:dyDescent="0.2">
      <c r="B187" s="12">
        <f>IF(LoanIsGood,IF(ROW()-ROW(PaymentSchedule[[#Headers],[PMT NO]])&gt;ScheduledNumberOfPayments,"",ROW()-ROW(PaymentSchedule[[#Headers],[PMT NO]])),"")</f>
        <v>176</v>
      </c>
      <c r="C187" s="13">
        <f>IF(PaymentSchedule[[#This Row],[PMT NO]]&lt;&gt;"",EOMONTH(LoanStartDate,ROW(PaymentSchedule[[#This Row],[PMT NO]])-ROW(PaymentSchedule[[#Headers],[PMT NO]])-2)+DAY(LoanStartDate),"")</f>
        <v>49286</v>
      </c>
      <c r="D187" s="14">
        <f>IF(PaymentSchedule[[#This Row],[PMT NO]]&lt;&gt;"",IF(ROW()-ROW(PaymentSchedule[[#Headers],[BEGINNING BALANCE]])=1,LoanAmount,INDEX(PaymentSchedule[ENDING BALANCE],ROW()-ROW(PaymentSchedule[[#Headers],[BEGINNING BALANCE]])-1)),"")</f>
        <v>74457.29566231191</v>
      </c>
      <c r="E187" s="14">
        <f>IF(PaymentSchedule[[#This Row],[PMT NO]]&lt;&gt;"",ScheduledPayment,"")</f>
        <v>648.59809656821528</v>
      </c>
      <c r="F187" s="25">
        <v>0</v>
      </c>
      <c r="G18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7" s="14">
        <f>IF(PaymentSchedule[[#This Row],[PMT NO]]&lt;&gt;"",PaymentSchedule[[#This Row],[TOTAL PAYMENT]]-PaymentSchedule[[#This Row],[INTEREST]],"")</f>
        <v>229.77580846771076</v>
      </c>
      <c r="I187" s="14">
        <f>IF(PaymentSchedule[[#This Row],[PMT NO]]&lt;&gt;"",PaymentSchedule[[#This Row],[BEGINNING BALANCE]]*(InterestRate/PaymentsPerYear),"")</f>
        <v>418.82228810050452</v>
      </c>
      <c r="J187" s="14">
        <f>IF(PaymentSchedule[[#This Row],[PMT NO]]&lt;&gt;"",IF(PaymentSchedule[[#This Row],[SCHEDULED PAYMENT]]+PaymentSchedule[[#This Row],[EXTRA PAYMENT]]&lt;=PaymentSchedule[[#This Row],[BEGINNING BALANCE]],PaymentSchedule[[#This Row],[BEGINNING BALANCE]]-PaymentSchedule[[#This Row],[PRINCIPAL]],0),"")</f>
        <v>74227.519853844205</v>
      </c>
      <c r="K187" s="14">
        <f>IF(PaymentSchedule[[#This Row],[PMT NO]]&lt;&gt;"",SUM(INDEX(PaymentSchedule[INTEREST],1,1):PaymentSchedule[[#This Row],[INTEREST]]),"")</f>
        <v>88380.784849850112</v>
      </c>
    </row>
    <row r="188" spans="2:11" x14ac:dyDescent="0.2">
      <c r="B188" s="12">
        <f>IF(LoanIsGood,IF(ROW()-ROW(PaymentSchedule[[#Headers],[PMT NO]])&gt;ScheduledNumberOfPayments,"",ROW()-ROW(PaymentSchedule[[#Headers],[PMT NO]])),"")</f>
        <v>177</v>
      </c>
      <c r="C188" s="13">
        <f>IF(PaymentSchedule[[#This Row],[PMT NO]]&lt;&gt;"",EOMONTH(LoanStartDate,ROW(PaymentSchedule[[#This Row],[PMT NO]])-ROW(PaymentSchedule[[#Headers],[PMT NO]])-2)+DAY(LoanStartDate),"")</f>
        <v>49317</v>
      </c>
      <c r="D188" s="14">
        <f>IF(PaymentSchedule[[#This Row],[PMT NO]]&lt;&gt;"",IF(ROW()-ROW(PaymentSchedule[[#Headers],[BEGINNING BALANCE]])=1,LoanAmount,INDEX(PaymentSchedule[ENDING BALANCE],ROW()-ROW(PaymentSchedule[[#Headers],[BEGINNING BALANCE]])-1)),"")</f>
        <v>74227.519853844205</v>
      </c>
      <c r="E188" s="14">
        <f>IF(PaymentSchedule[[#This Row],[PMT NO]]&lt;&gt;"",ScheduledPayment,"")</f>
        <v>648.59809656821528</v>
      </c>
      <c r="F188" s="25">
        <v>0</v>
      </c>
      <c r="G18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8" s="14">
        <f>IF(PaymentSchedule[[#This Row],[PMT NO]]&lt;&gt;"",PaymentSchedule[[#This Row],[TOTAL PAYMENT]]-PaymentSchedule[[#This Row],[INTEREST]],"")</f>
        <v>231.06829739034157</v>
      </c>
      <c r="I188" s="14">
        <f>IF(PaymentSchedule[[#This Row],[PMT NO]]&lt;&gt;"",PaymentSchedule[[#This Row],[BEGINNING BALANCE]]*(InterestRate/PaymentsPerYear),"")</f>
        <v>417.52979917787371</v>
      </c>
      <c r="J188" s="14">
        <f>IF(PaymentSchedule[[#This Row],[PMT NO]]&lt;&gt;"",IF(PaymentSchedule[[#This Row],[SCHEDULED PAYMENT]]+PaymentSchedule[[#This Row],[EXTRA PAYMENT]]&lt;=PaymentSchedule[[#This Row],[BEGINNING BALANCE]],PaymentSchedule[[#This Row],[BEGINNING BALANCE]]-PaymentSchedule[[#This Row],[PRINCIPAL]],0),"")</f>
        <v>73996.45155645386</v>
      </c>
      <c r="K188" s="14">
        <f>IF(PaymentSchedule[[#This Row],[PMT NO]]&lt;&gt;"",SUM(INDEX(PaymentSchedule[INTEREST],1,1):PaymentSchedule[[#This Row],[INTEREST]]),"")</f>
        <v>88798.314649027991</v>
      </c>
    </row>
    <row r="189" spans="2:11" x14ac:dyDescent="0.2">
      <c r="B189" s="12">
        <f>IF(LoanIsGood,IF(ROW()-ROW(PaymentSchedule[[#Headers],[PMT NO]])&gt;ScheduledNumberOfPayments,"",ROW()-ROW(PaymentSchedule[[#Headers],[PMT NO]])),"")</f>
        <v>178</v>
      </c>
      <c r="C189" s="13">
        <f>IF(PaymentSchedule[[#This Row],[PMT NO]]&lt;&gt;"",EOMONTH(LoanStartDate,ROW(PaymentSchedule[[#This Row],[PMT NO]])-ROW(PaymentSchedule[[#Headers],[PMT NO]])-2)+DAY(LoanStartDate),"")</f>
        <v>49348</v>
      </c>
      <c r="D189" s="14">
        <f>IF(PaymentSchedule[[#This Row],[PMT NO]]&lt;&gt;"",IF(ROW()-ROW(PaymentSchedule[[#Headers],[BEGINNING BALANCE]])=1,LoanAmount,INDEX(PaymentSchedule[ENDING BALANCE],ROW()-ROW(PaymentSchedule[[#Headers],[BEGINNING BALANCE]])-1)),"")</f>
        <v>73996.45155645386</v>
      </c>
      <c r="E189" s="14">
        <f>IF(PaymentSchedule[[#This Row],[PMT NO]]&lt;&gt;"",ScheduledPayment,"")</f>
        <v>648.59809656821528</v>
      </c>
      <c r="F189" s="25">
        <v>0</v>
      </c>
      <c r="G18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89" s="14">
        <f>IF(PaymentSchedule[[#This Row],[PMT NO]]&lt;&gt;"",PaymentSchedule[[#This Row],[TOTAL PAYMENT]]-PaymentSchedule[[#This Row],[INTEREST]],"")</f>
        <v>232.36805656316227</v>
      </c>
      <c r="I189" s="14">
        <f>IF(PaymentSchedule[[#This Row],[PMT NO]]&lt;&gt;"",PaymentSchedule[[#This Row],[BEGINNING BALANCE]]*(InterestRate/PaymentsPerYear),"")</f>
        <v>416.23004000505301</v>
      </c>
      <c r="J189" s="14">
        <f>IF(PaymentSchedule[[#This Row],[PMT NO]]&lt;&gt;"",IF(PaymentSchedule[[#This Row],[SCHEDULED PAYMENT]]+PaymentSchedule[[#This Row],[EXTRA PAYMENT]]&lt;=PaymentSchedule[[#This Row],[BEGINNING BALANCE]],PaymentSchedule[[#This Row],[BEGINNING BALANCE]]-PaymentSchedule[[#This Row],[PRINCIPAL]],0),"")</f>
        <v>73764.083499890694</v>
      </c>
      <c r="K189" s="14">
        <f>IF(PaymentSchedule[[#This Row],[PMT NO]]&lt;&gt;"",SUM(INDEX(PaymentSchedule[INTEREST],1,1):PaymentSchedule[[#This Row],[INTEREST]]),"")</f>
        <v>89214.54468903305</v>
      </c>
    </row>
    <row r="190" spans="2:11" x14ac:dyDescent="0.2">
      <c r="B190" s="12">
        <f>IF(LoanIsGood,IF(ROW()-ROW(PaymentSchedule[[#Headers],[PMT NO]])&gt;ScheduledNumberOfPayments,"",ROW()-ROW(PaymentSchedule[[#Headers],[PMT NO]])),"")</f>
        <v>179</v>
      </c>
      <c r="C190" s="13">
        <f>IF(PaymentSchedule[[#This Row],[PMT NO]]&lt;&gt;"",EOMONTH(LoanStartDate,ROW(PaymentSchedule[[#This Row],[PMT NO]])-ROW(PaymentSchedule[[#Headers],[PMT NO]])-2)+DAY(LoanStartDate),"")</f>
        <v>49376</v>
      </c>
      <c r="D190" s="14">
        <f>IF(PaymentSchedule[[#This Row],[PMT NO]]&lt;&gt;"",IF(ROW()-ROW(PaymentSchedule[[#Headers],[BEGINNING BALANCE]])=1,LoanAmount,INDEX(PaymentSchedule[ENDING BALANCE],ROW()-ROW(PaymentSchedule[[#Headers],[BEGINNING BALANCE]])-1)),"")</f>
        <v>73764.083499890694</v>
      </c>
      <c r="E190" s="14">
        <f>IF(PaymentSchedule[[#This Row],[PMT NO]]&lt;&gt;"",ScheduledPayment,"")</f>
        <v>648.59809656821528</v>
      </c>
      <c r="F190" s="25">
        <v>0</v>
      </c>
      <c r="G19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0" s="14">
        <f>IF(PaymentSchedule[[#This Row],[PMT NO]]&lt;&gt;"",PaymentSchedule[[#This Row],[TOTAL PAYMENT]]-PaymentSchedule[[#This Row],[INTEREST]],"")</f>
        <v>233.67512688133007</v>
      </c>
      <c r="I190" s="14">
        <f>IF(PaymentSchedule[[#This Row],[PMT NO]]&lt;&gt;"",PaymentSchedule[[#This Row],[BEGINNING BALANCE]]*(InterestRate/PaymentsPerYear),"")</f>
        <v>414.92296968688521</v>
      </c>
      <c r="J190" s="14">
        <f>IF(PaymentSchedule[[#This Row],[PMT NO]]&lt;&gt;"",IF(PaymentSchedule[[#This Row],[SCHEDULED PAYMENT]]+PaymentSchedule[[#This Row],[EXTRA PAYMENT]]&lt;=PaymentSchedule[[#This Row],[BEGINNING BALANCE]],PaymentSchedule[[#This Row],[BEGINNING BALANCE]]-PaymentSchedule[[#This Row],[PRINCIPAL]],0),"")</f>
        <v>73530.40837300937</v>
      </c>
      <c r="K190" s="14">
        <f>IF(PaymentSchedule[[#This Row],[PMT NO]]&lt;&gt;"",SUM(INDEX(PaymentSchedule[INTEREST],1,1):PaymentSchedule[[#This Row],[INTEREST]]),"")</f>
        <v>89629.467658719936</v>
      </c>
    </row>
    <row r="191" spans="2:11" x14ac:dyDescent="0.2">
      <c r="B191" s="12">
        <f>IF(LoanIsGood,IF(ROW()-ROW(PaymentSchedule[[#Headers],[PMT NO]])&gt;ScheduledNumberOfPayments,"",ROW()-ROW(PaymentSchedule[[#Headers],[PMT NO]])),"")</f>
        <v>180</v>
      </c>
      <c r="C191" s="13">
        <f>IF(PaymentSchedule[[#This Row],[PMT NO]]&lt;&gt;"",EOMONTH(LoanStartDate,ROW(PaymentSchedule[[#This Row],[PMT NO]])-ROW(PaymentSchedule[[#Headers],[PMT NO]])-2)+DAY(LoanStartDate),"")</f>
        <v>49407</v>
      </c>
      <c r="D191" s="14">
        <f>IF(PaymentSchedule[[#This Row],[PMT NO]]&lt;&gt;"",IF(ROW()-ROW(PaymentSchedule[[#Headers],[BEGINNING BALANCE]])=1,LoanAmount,INDEX(PaymentSchedule[ENDING BALANCE],ROW()-ROW(PaymentSchedule[[#Headers],[BEGINNING BALANCE]])-1)),"")</f>
        <v>73530.40837300937</v>
      </c>
      <c r="E191" s="14">
        <f>IF(PaymentSchedule[[#This Row],[PMT NO]]&lt;&gt;"",ScheduledPayment,"")</f>
        <v>648.59809656821528</v>
      </c>
      <c r="F191" s="25">
        <v>0</v>
      </c>
      <c r="G19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1" s="14">
        <f>IF(PaymentSchedule[[#This Row],[PMT NO]]&lt;&gt;"",PaymentSchedule[[#This Row],[TOTAL PAYMENT]]-PaymentSchedule[[#This Row],[INTEREST]],"")</f>
        <v>234.9895494700375</v>
      </c>
      <c r="I191" s="14">
        <f>IF(PaymentSchedule[[#This Row],[PMT NO]]&lt;&gt;"",PaymentSchedule[[#This Row],[BEGINNING BALANCE]]*(InterestRate/PaymentsPerYear),"")</f>
        <v>413.60854709817778</v>
      </c>
      <c r="J191" s="14">
        <f>IF(PaymentSchedule[[#This Row],[PMT NO]]&lt;&gt;"",IF(PaymentSchedule[[#This Row],[SCHEDULED PAYMENT]]+PaymentSchedule[[#This Row],[EXTRA PAYMENT]]&lt;=PaymentSchedule[[#This Row],[BEGINNING BALANCE]],PaymentSchedule[[#This Row],[BEGINNING BALANCE]]-PaymentSchedule[[#This Row],[PRINCIPAL]],0),"")</f>
        <v>73295.418823539338</v>
      </c>
      <c r="K191" s="14">
        <f>IF(PaymentSchedule[[#This Row],[PMT NO]]&lt;&gt;"",SUM(INDEX(PaymentSchedule[INTEREST],1,1):PaymentSchedule[[#This Row],[INTEREST]]),"")</f>
        <v>90043.076205818114</v>
      </c>
    </row>
    <row r="192" spans="2:11" x14ac:dyDescent="0.2">
      <c r="B192" s="12">
        <f>IF(LoanIsGood,IF(ROW()-ROW(PaymentSchedule[[#Headers],[PMT NO]])&gt;ScheduledNumberOfPayments,"",ROW()-ROW(PaymentSchedule[[#Headers],[PMT NO]])),"")</f>
        <v>181</v>
      </c>
      <c r="C192" s="13">
        <f>IF(PaymentSchedule[[#This Row],[PMT NO]]&lt;&gt;"",EOMONTH(LoanStartDate,ROW(PaymentSchedule[[#This Row],[PMT NO]])-ROW(PaymentSchedule[[#Headers],[PMT NO]])-2)+DAY(LoanStartDate),"")</f>
        <v>49437</v>
      </c>
      <c r="D192" s="14">
        <f>IF(PaymentSchedule[[#This Row],[PMT NO]]&lt;&gt;"",IF(ROW()-ROW(PaymentSchedule[[#Headers],[BEGINNING BALANCE]])=1,LoanAmount,INDEX(PaymentSchedule[ENDING BALANCE],ROW()-ROW(PaymentSchedule[[#Headers],[BEGINNING BALANCE]])-1)),"")</f>
        <v>73295.418823539338</v>
      </c>
      <c r="E192" s="14">
        <f>IF(PaymentSchedule[[#This Row],[PMT NO]]&lt;&gt;"",ScheduledPayment,"")</f>
        <v>648.59809656821528</v>
      </c>
      <c r="F192" s="25">
        <v>0</v>
      </c>
      <c r="G19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2" s="14">
        <f>IF(PaymentSchedule[[#This Row],[PMT NO]]&lt;&gt;"",PaymentSchedule[[#This Row],[TOTAL PAYMENT]]-PaymentSchedule[[#This Row],[INTEREST]],"")</f>
        <v>236.31136568580644</v>
      </c>
      <c r="I192" s="14">
        <f>IF(PaymentSchedule[[#This Row],[PMT NO]]&lt;&gt;"",PaymentSchedule[[#This Row],[BEGINNING BALANCE]]*(InterestRate/PaymentsPerYear),"")</f>
        <v>412.28673088240885</v>
      </c>
      <c r="J192" s="14">
        <f>IF(PaymentSchedule[[#This Row],[PMT NO]]&lt;&gt;"",IF(PaymentSchedule[[#This Row],[SCHEDULED PAYMENT]]+PaymentSchedule[[#This Row],[EXTRA PAYMENT]]&lt;=PaymentSchedule[[#This Row],[BEGINNING BALANCE]],PaymentSchedule[[#This Row],[BEGINNING BALANCE]]-PaymentSchedule[[#This Row],[PRINCIPAL]],0),"")</f>
        <v>73059.107457853534</v>
      </c>
      <c r="K192" s="14">
        <f>IF(PaymentSchedule[[#This Row],[PMT NO]]&lt;&gt;"",SUM(INDEX(PaymentSchedule[INTEREST],1,1):PaymentSchedule[[#This Row],[INTEREST]]),"")</f>
        <v>90455.36293670052</v>
      </c>
    </row>
    <row r="193" spans="2:11" x14ac:dyDescent="0.2">
      <c r="B193" s="12">
        <f>IF(LoanIsGood,IF(ROW()-ROW(PaymentSchedule[[#Headers],[PMT NO]])&gt;ScheduledNumberOfPayments,"",ROW()-ROW(PaymentSchedule[[#Headers],[PMT NO]])),"")</f>
        <v>182</v>
      </c>
      <c r="C193" s="13">
        <f>IF(PaymentSchedule[[#This Row],[PMT NO]]&lt;&gt;"",EOMONTH(LoanStartDate,ROW(PaymentSchedule[[#This Row],[PMT NO]])-ROW(PaymentSchedule[[#Headers],[PMT NO]])-2)+DAY(LoanStartDate),"")</f>
        <v>49468</v>
      </c>
      <c r="D193" s="14">
        <f>IF(PaymentSchedule[[#This Row],[PMT NO]]&lt;&gt;"",IF(ROW()-ROW(PaymentSchedule[[#Headers],[BEGINNING BALANCE]])=1,LoanAmount,INDEX(PaymentSchedule[ENDING BALANCE],ROW()-ROW(PaymentSchedule[[#Headers],[BEGINNING BALANCE]])-1)),"")</f>
        <v>73059.107457853534</v>
      </c>
      <c r="E193" s="14">
        <f>IF(PaymentSchedule[[#This Row],[PMT NO]]&lt;&gt;"",ScheduledPayment,"")</f>
        <v>648.59809656821528</v>
      </c>
      <c r="F193" s="25">
        <v>0</v>
      </c>
      <c r="G19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3" s="14">
        <f>IF(PaymentSchedule[[#This Row],[PMT NO]]&lt;&gt;"",PaymentSchedule[[#This Row],[TOTAL PAYMENT]]-PaymentSchedule[[#This Row],[INTEREST]],"")</f>
        <v>237.64061711778913</v>
      </c>
      <c r="I193" s="14">
        <f>IF(PaymentSchedule[[#This Row],[PMT NO]]&lt;&gt;"",PaymentSchedule[[#This Row],[BEGINNING BALANCE]]*(InterestRate/PaymentsPerYear),"")</f>
        <v>410.95747945042615</v>
      </c>
      <c r="J193" s="14">
        <f>IF(PaymentSchedule[[#This Row],[PMT NO]]&lt;&gt;"",IF(PaymentSchedule[[#This Row],[SCHEDULED PAYMENT]]+PaymentSchedule[[#This Row],[EXTRA PAYMENT]]&lt;=PaymentSchedule[[#This Row],[BEGINNING BALANCE]],PaymentSchedule[[#This Row],[BEGINNING BALANCE]]-PaymentSchedule[[#This Row],[PRINCIPAL]],0),"")</f>
        <v>72821.466840735739</v>
      </c>
      <c r="K193" s="14">
        <f>IF(PaymentSchedule[[#This Row],[PMT NO]]&lt;&gt;"",SUM(INDEX(PaymentSchedule[INTEREST],1,1):PaymentSchedule[[#This Row],[INTEREST]]),"")</f>
        <v>90866.320416150949</v>
      </c>
    </row>
    <row r="194" spans="2:11" x14ac:dyDescent="0.2">
      <c r="B194" s="12">
        <f>IF(LoanIsGood,IF(ROW()-ROW(PaymentSchedule[[#Headers],[PMT NO]])&gt;ScheduledNumberOfPayments,"",ROW()-ROW(PaymentSchedule[[#Headers],[PMT NO]])),"")</f>
        <v>183</v>
      </c>
      <c r="C194" s="13">
        <f>IF(PaymentSchedule[[#This Row],[PMT NO]]&lt;&gt;"",EOMONTH(LoanStartDate,ROW(PaymentSchedule[[#This Row],[PMT NO]])-ROW(PaymentSchedule[[#Headers],[PMT NO]])-2)+DAY(LoanStartDate),"")</f>
        <v>49498</v>
      </c>
      <c r="D194" s="14">
        <f>IF(PaymentSchedule[[#This Row],[PMT NO]]&lt;&gt;"",IF(ROW()-ROW(PaymentSchedule[[#Headers],[BEGINNING BALANCE]])=1,LoanAmount,INDEX(PaymentSchedule[ENDING BALANCE],ROW()-ROW(PaymentSchedule[[#Headers],[BEGINNING BALANCE]])-1)),"")</f>
        <v>72821.466840735739</v>
      </c>
      <c r="E194" s="14">
        <f>IF(PaymentSchedule[[#This Row],[PMT NO]]&lt;&gt;"",ScheduledPayment,"")</f>
        <v>648.59809656821528</v>
      </c>
      <c r="F194" s="25">
        <v>0</v>
      </c>
      <c r="G19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4" s="14">
        <f>IF(PaymentSchedule[[#This Row],[PMT NO]]&lt;&gt;"",PaymentSchedule[[#This Row],[TOTAL PAYMENT]]-PaymentSchedule[[#This Row],[INTEREST]],"")</f>
        <v>238.97734558907672</v>
      </c>
      <c r="I194" s="14">
        <f>IF(PaymentSchedule[[#This Row],[PMT NO]]&lt;&gt;"",PaymentSchedule[[#This Row],[BEGINNING BALANCE]]*(InterestRate/PaymentsPerYear),"")</f>
        <v>409.62075097913856</v>
      </c>
      <c r="J194" s="14">
        <f>IF(PaymentSchedule[[#This Row],[PMT NO]]&lt;&gt;"",IF(PaymentSchedule[[#This Row],[SCHEDULED PAYMENT]]+PaymentSchedule[[#This Row],[EXTRA PAYMENT]]&lt;=PaymentSchedule[[#This Row],[BEGINNING BALANCE]],PaymentSchedule[[#This Row],[BEGINNING BALANCE]]-PaymentSchedule[[#This Row],[PRINCIPAL]],0),"")</f>
        <v>72582.489495146656</v>
      </c>
      <c r="K194" s="14">
        <f>IF(PaymentSchedule[[#This Row],[PMT NO]]&lt;&gt;"",SUM(INDEX(PaymentSchedule[INTEREST],1,1):PaymentSchedule[[#This Row],[INTEREST]]),"")</f>
        <v>91275.941167130091</v>
      </c>
    </row>
    <row r="195" spans="2:11" x14ac:dyDescent="0.2">
      <c r="B195" s="12">
        <f>IF(LoanIsGood,IF(ROW()-ROW(PaymentSchedule[[#Headers],[PMT NO]])&gt;ScheduledNumberOfPayments,"",ROW()-ROW(PaymentSchedule[[#Headers],[PMT NO]])),"")</f>
        <v>184</v>
      </c>
      <c r="C195" s="13">
        <f>IF(PaymentSchedule[[#This Row],[PMT NO]]&lt;&gt;"",EOMONTH(LoanStartDate,ROW(PaymentSchedule[[#This Row],[PMT NO]])-ROW(PaymentSchedule[[#Headers],[PMT NO]])-2)+DAY(LoanStartDate),"")</f>
        <v>49529</v>
      </c>
      <c r="D195" s="14">
        <f>IF(PaymentSchedule[[#This Row],[PMT NO]]&lt;&gt;"",IF(ROW()-ROW(PaymentSchedule[[#Headers],[BEGINNING BALANCE]])=1,LoanAmount,INDEX(PaymentSchedule[ENDING BALANCE],ROW()-ROW(PaymentSchedule[[#Headers],[BEGINNING BALANCE]])-1)),"")</f>
        <v>72582.489495146656</v>
      </c>
      <c r="E195" s="14">
        <f>IF(PaymentSchedule[[#This Row],[PMT NO]]&lt;&gt;"",ScheduledPayment,"")</f>
        <v>648.59809656821528</v>
      </c>
      <c r="F195" s="25">
        <v>0</v>
      </c>
      <c r="G19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5" s="14">
        <f>IF(PaymentSchedule[[#This Row],[PMT NO]]&lt;&gt;"",PaymentSchedule[[#This Row],[TOTAL PAYMENT]]-PaymentSchedule[[#This Row],[INTEREST]],"")</f>
        <v>240.32159315801528</v>
      </c>
      <c r="I195" s="14">
        <f>IF(PaymentSchedule[[#This Row],[PMT NO]]&lt;&gt;"",PaymentSchedule[[#This Row],[BEGINNING BALANCE]]*(InterestRate/PaymentsPerYear),"")</f>
        <v>408.27650341020001</v>
      </c>
      <c r="J195" s="14">
        <f>IF(PaymentSchedule[[#This Row],[PMT NO]]&lt;&gt;"",IF(PaymentSchedule[[#This Row],[SCHEDULED PAYMENT]]+PaymentSchedule[[#This Row],[EXTRA PAYMENT]]&lt;=PaymentSchedule[[#This Row],[BEGINNING BALANCE]],PaymentSchedule[[#This Row],[BEGINNING BALANCE]]-PaymentSchedule[[#This Row],[PRINCIPAL]],0),"")</f>
        <v>72342.167901988636</v>
      </c>
      <c r="K195" s="14">
        <f>IF(PaymentSchedule[[#This Row],[PMT NO]]&lt;&gt;"",SUM(INDEX(PaymentSchedule[INTEREST],1,1):PaymentSchedule[[#This Row],[INTEREST]]),"")</f>
        <v>91684.217670540296</v>
      </c>
    </row>
    <row r="196" spans="2:11" x14ac:dyDescent="0.2">
      <c r="B196" s="12">
        <f>IF(LoanIsGood,IF(ROW()-ROW(PaymentSchedule[[#Headers],[PMT NO]])&gt;ScheduledNumberOfPayments,"",ROW()-ROW(PaymentSchedule[[#Headers],[PMT NO]])),"")</f>
        <v>185</v>
      </c>
      <c r="C196" s="13">
        <f>IF(PaymentSchedule[[#This Row],[PMT NO]]&lt;&gt;"",EOMONTH(LoanStartDate,ROW(PaymentSchedule[[#This Row],[PMT NO]])-ROW(PaymentSchedule[[#Headers],[PMT NO]])-2)+DAY(LoanStartDate),"")</f>
        <v>49560</v>
      </c>
      <c r="D196" s="14">
        <f>IF(PaymentSchedule[[#This Row],[PMT NO]]&lt;&gt;"",IF(ROW()-ROW(PaymentSchedule[[#Headers],[BEGINNING BALANCE]])=1,LoanAmount,INDEX(PaymentSchedule[ENDING BALANCE],ROW()-ROW(PaymentSchedule[[#Headers],[BEGINNING BALANCE]])-1)),"")</f>
        <v>72342.167901988636</v>
      </c>
      <c r="E196" s="14">
        <f>IF(PaymentSchedule[[#This Row],[PMT NO]]&lt;&gt;"",ScheduledPayment,"")</f>
        <v>648.59809656821528</v>
      </c>
      <c r="F196" s="25">
        <v>0</v>
      </c>
      <c r="G19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6" s="14">
        <f>IF(PaymentSchedule[[#This Row],[PMT NO]]&lt;&gt;"",PaymentSchedule[[#This Row],[TOTAL PAYMENT]]-PaymentSchedule[[#This Row],[INTEREST]],"")</f>
        <v>241.67340211952916</v>
      </c>
      <c r="I196" s="14">
        <f>IF(PaymentSchedule[[#This Row],[PMT NO]]&lt;&gt;"",PaymentSchedule[[#This Row],[BEGINNING BALANCE]]*(InterestRate/PaymentsPerYear),"")</f>
        <v>406.92469444868613</v>
      </c>
      <c r="J196" s="14">
        <f>IF(PaymentSchedule[[#This Row],[PMT NO]]&lt;&gt;"",IF(PaymentSchedule[[#This Row],[SCHEDULED PAYMENT]]+PaymentSchedule[[#This Row],[EXTRA PAYMENT]]&lt;=PaymentSchedule[[#This Row],[BEGINNING BALANCE]],PaymentSchedule[[#This Row],[BEGINNING BALANCE]]-PaymentSchedule[[#This Row],[PRINCIPAL]],0),"")</f>
        <v>72100.494499869106</v>
      </c>
      <c r="K196" s="14">
        <f>IF(PaymentSchedule[[#This Row],[PMT NO]]&lt;&gt;"",SUM(INDEX(PaymentSchedule[INTEREST],1,1):PaymentSchedule[[#This Row],[INTEREST]]),"")</f>
        <v>92091.142364988977</v>
      </c>
    </row>
    <row r="197" spans="2:11" x14ac:dyDescent="0.2">
      <c r="B197" s="12">
        <f>IF(LoanIsGood,IF(ROW()-ROW(PaymentSchedule[[#Headers],[PMT NO]])&gt;ScheduledNumberOfPayments,"",ROW()-ROW(PaymentSchedule[[#Headers],[PMT NO]])),"")</f>
        <v>186</v>
      </c>
      <c r="C197" s="13">
        <f>IF(PaymentSchedule[[#This Row],[PMT NO]]&lt;&gt;"",EOMONTH(LoanStartDate,ROW(PaymentSchedule[[#This Row],[PMT NO]])-ROW(PaymentSchedule[[#Headers],[PMT NO]])-2)+DAY(LoanStartDate),"")</f>
        <v>49590</v>
      </c>
      <c r="D197" s="14">
        <f>IF(PaymentSchedule[[#This Row],[PMT NO]]&lt;&gt;"",IF(ROW()-ROW(PaymentSchedule[[#Headers],[BEGINNING BALANCE]])=1,LoanAmount,INDEX(PaymentSchedule[ENDING BALANCE],ROW()-ROW(PaymentSchedule[[#Headers],[BEGINNING BALANCE]])-1)),"")</f>
        <v>72100.494499869106</v>
      </c>
      <c r="E197" s="14">
        <f>IF(PaymentSchedule[[#This Row],[PMT NO]]&lt;&gt;"",ScheduledPayment,"")</f>
        <v>648.59809656821528</v>
      </c>
      <c r="F197" s="25">
        <v>0</v>
      </c>
      <c r="G19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7" s="14">
        <f>IF(PaymentSchedule[[#This Row],[PMT NO]]&lt;&gt;"",PaymentSchedule[[#This Row],[TOTAL PAYMENT]]-PaymentSchedule[[#This Row],[INTEREST]],"")</f>
        <v>243.03281500645153</v>
      </c>
      <c r="I197" s="14">
        <f>IF(PaymentSchedule[[#This Row],[PMT NO]]&lt;&gt;"",PaymentSchedule[[#This Row],[BEGINNING BALANCE]]*(InterestRate/PaymentsPerYear),"")</f>
        <v>405.56528156176375</v>
      </c>
      <c r="J197" s="14">
        <f>IF(PaymentSchedule[[#This Row],[PMT NO]]&lt;&gt;"",IF(PaymentSchedule[[#This Row],[SCHEDULED PAYMENT]]+PaymentSchedule[[#This Row],[EXTRA PAYMENT]]&lt;=PaymentSchedule[[#This Row],[BEGINNING BALANCE]],PaymentSchedule[[#This Row],[BEGINNING BALANCE]]-PaymentSchedule[[#This Row],[PRINCIPAL]],0),"")</f>
        <v>71857.461684862661</v>
      </c>
      <c r="K197" s="14">
        <f>IF(PaymentSchedule[[#This Row],[PMT NO]]&lt;&gt;"",SUM(INDEX(PaymentSchedule[INTEREST],1,1):PaymentSchedule[[#This Row],[INTEREST]]),"")</f>
        <v>92496.707646550742</v>
      </c>
    </row>
    <row r="198" spans="2:11" x14ac:dyDescent="0.2">
      <c r="B198" s="12">
        <f>IF(LoanIsGood,IF(ROW()-ROW(PaymentSchedule[[#Headers],[PMT NO]])&gt;ScheduledNumberOfPayments,"",ROW()-ROW(PaymentSchedule[[#Headers],[PMT NO]])),"")</f>
        <v>187</v>
      </c>
      <c r="C198" s="13">
        <f>IF(PaymentSchedule[[#This Row],[PMT NO]]&lt;&gt;"",EOMONTH(LoanStartDate,ROW(PaymentSchedule[[#This Row],[PMT NO]])-ROW(PaymentSchedule[[#Headers],[PMT NO]])-2)+DAY(LoanStartDate),"")</f>
        <v>49621</v>
      </c>
      <c r="D198" s="14">
        <f>IF(PaymentSchedule[[#This Row],[PMT NO]]&lt;&gt;"",IF(ROW()-ROW(PaymentSchedule[[#Headers],[BEGINNING BALANCE]])=1,LoanAmount,INDEX(PaymentSchedule[ENDING BALANCE],ROW()-ROW(PaymentSchedule[[#Headers],[BEGINNING BALANCE]])-1)),"")</f>
        <v>71857.461684862661</v>
      </c>
      <c r="E198" s="14">
        <f>IF(PaymentSchedule[[#This Row],[PMT NO]]&lt;&gt;"",ScheduledPayment,"")</f>
        <v>648.59809656821528</v>
      </c>
      <c r="F198" s="25">
        <v>0</v>
      </c>
      <c r="G19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8" s="14">
        <f>IF(PaymentSchedule[[#This Row],[PMT NO]]&lt;&gt;"",PaymentSchedule[[#This Row],[TOTAL PAYMENT]]-PaymentSchedule[[#This Row],[INTEREST]],"")</f>
        <v>244.39987459086279</v>
      </c>
      <c r="I198" s="14">
        <f>IF(PaymentSchedule[[#This Row],[PMT NO]]&lt;&gt;"",PaymentSchedule[[#This Row],[BEGINNING BALANCE]]*(InterestRate/PaymentsPerYear),"")</f>
        <v>404.19822197735249</v>
      </c>
      <c r="J198" s="14">
        <f>IF(PaymentSchedule[[#This Row],[PMT NO]]&lt;&gt;"",IF(PaymentSchedule[[#This Row],[SCHEDULED PAYMENT]]+PaymentSchedule[[#This Row],[EXTRA PAYMENT]]&lt;=PaymentSchedule[[#This Row],[BEGINNING BALANCE]],PaymentSchedule[[#This Row],[BEGINNING BALANCE]]-PaymentSchedule[[#This Row],[PRINCIPAL]],0),"")</f>
        <v>71613.0618102718</v>
      </c>
      <c r="K198" s="14">
        <f>IF(PaymentSchedule[[#This Row],[PMT NO]]&lt;&gt;"",SUM(INDEX(PaymentSchedule[INTEREST],1,1):PaymentSchedule[[#This Row],[INTEREST]]),"")</f>
        <v>92900.905868528091</v>
      </c>
    </row>
    <row r="199" spans="2:11" x14ac:dyDescent="0.2">
      <c r="B199" s="12">
        <f>IF(LoanIsGood,IF(ROW()-ROW(PaymentSchedule[[#Headers],[PMT NO]])&gt;ScheduledNumberOfPayments,"",ROW()-ROW(PaymentSchedule[[#Headers],[PMT NO]])),"")</f>
        <v>188</v>
      </c>
      <c r="C199" s="13">
        <f>IF(PaymentSchedule[[#This Row],[PMT NO]]&lt;&gt;"",EOMONTH(LoanStartDate,ROW(PaymentSchedule[[#This Row],[PMT NO]])-ROW(PaymentSchedule[[#Headers],[PMT NO]])-2)+DAY(LoanStartDate),"")</f>
        <v>49651</v>
      </c>
      <c r="D199" s="14">
        <f>IF(PaymentSchedule[[#This Row],[PMT NO]]&lt;&gt;"",IF(ROW()-ROW(PaymentSchedule[[#Headers],[BEGINNING BALANCE]])=1,LoanAmount,INDEX(PaymentSchedule[ENDING BALANCE],ROW()-ROW(PaymentSchedule[[#Headers],[BEGINNING BALANCE]])-1)),"")</f>
        <v>71613.0618102718</v>
      </c>
      <c r="E199" s="14">
        <f>IF(PaymentSchedule[[#This Row],[PMT NO]]&lt;&gt;"",ScheduledPayment,"")</f>
        <v>648.59809656821528</v>
      </c>
      <c r="F199" s="25">
        <v>0</v>
      </c>
      <c r="G19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199" s="14">
        <f>IF(PaymentSchedule[[#This Row],[PMT NO]]&lt;&gt;"",PaymentSchedule[[#This Row],[TOTAL PAYMENT]]-PaymentSchedule[[#This Row],[INTEREST]],"")</f>
        <v>245.77462388543637</v>
      </c>
      <c r="I199" s="14">
        <f>IF(PaymentSchedule[[#This Row],[PMT NO]]&lt;&gt;"",PaymentSchedule[[#This Row],[BEGINNING BALANCE]]*(InterestRate/PaymentsPerYear),"")</f>
        <v>402.82347268277891</v>
      </c>
      <c r="J199" s="14">
        <f>IF(PaymentSchedule[[#This Row],[PMT NO]]&lt;&gt;"",IF(PaymentSchedule[[#This Row],[SCHEDULED PAYMENT]]+PaymentSchedule[[#This Row],[EXTRA PAYMENT]]&lt;=PaymentSchedule[[#This Row],[BEGINNING BALANCE]],PaymentSchedule[[#This Row],[BEGINNING BALANCE]]-PaymentSchedule[[#This Row],[PRINCIPAL]],0),"")</f>
        <v>71367.287186386369</v>
      </c>
      <c r="K199" s="14">
        <f>IF(PaymentSchedule[[#This Row],[PMT NO]]&lt;&gt;"",SUM(INDEX(PaymentSchedule[INTEREST],1,1):PaymentSchedule[[#This Row],[INTEREST]]),"")</f>
        <v>93303.72934121087</v>
      </c>
    </row>
    <row r="200" spans="2:11" x14ac:dyDescent="0.2">
      <c r="B200" s="12">
        <f>IF(LoanIsGood,IF(ROW()-ROW(PaymentSchedule[[#Headers],[PMT NO]])&gt;ScheduledNumberOfPayments,"",ROW()-ROW(PaymentSchedule[[#Headers],[PMT NO]])),"")</f>
        <v>189</v>
      </c>
      <c r="C200" s="13">
        <f>IF(PaymentSchedule[[#This Row],[PMT NO]]&lt;&gt;"",EOMONTH(LoanStartDate,ROW(PaymentSchedule[[#This Row],[PMT NO]])-ROW(PaymentSchedule[[#Headers],[PMT NO]])-2)+DAY(LoanStartDate),"")</f>
        <v>49682</v>
      </c>
      <c r="D200" s="14">
        <f>IF(PaymentSchedule[[#This Row],[PMT NO]]&lt;&gt;"",IF(ROW()-ROW(PaymentSchedule[[#Headers],[BEGINNING BALANCE]])=1,LoanAmount,INDEX(PaymentSchedule[ENDING BALANCE],ROW()-ROW(PaymentSchedule[[#Headers],[BEGINNING BALANCE]])-1)),"")</f>
        <v>71367.287186386369</v>
      </c>
      <c r="E200" s="14">
        <f>IF(PaymentSchedule[[#This Row],[PMT NO]]&lt;&gt;"",ScheduledPayment,"")</f>
        <v>648.59809656821528</v>
      </c>
      <c r="F200" s="25">
        <v>0</v>
      </c>
      <c r="G20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0" s="14">
        <f>IF(PaymentSchedule[[#This Row],[PMT NO]]&lt;&gt;"",PaymentSchedule[[#This Row],[TOTAL PAYMENT]]-PaymentSchedule[[#This Row],[INTEREST]],"")</f>
        <v>247.1571061447919</v>
      </c>
      <c r="I200" s="14">
        <f>IF(PaymentSchedule[[#This Row],[PMT NO]]&lt;&gt;"",PaymentSchedule[[#This Row],[BEGINNING BALANCE]]*(InterestRate/PaymentsPerYear),"")</f>
        <v>401.44099042342339</v>
      </c>
      <c r="J200" s="14">
        <f>IF(PaymentSchedule[[#This Row],[PMT NO]]&lt;&gt;"",IF(PaymentSchedule[[#This Row],[SCHEDULED PAYMENT]]+PaymentSchedule[[#This Row],[EXTRA PAYMENT]]&lt;=PaymentSchedule[[#This Row],[BEGINNING BALANCE]],PaymentSchedule[[#This Row],[BEGINNING BALANCE]]-PaymentSchedule[[#This Row],[PRINCIPAL]],0),"")</f>
        <v>71120.130080241579</v>
      </c>
      <c r="K200" s="14">
        <f>IF(PaymentSchedule[[#This Row],[PMT NO]]&lt;&gt;"",SUM(INDEX(PaymentSchedule[INTEREST],1,1):PaymentSchedule[[#This Row],[INTEREST]]),"")</f>
        <v>93705.17033163429</v>
      </c>
    </row>
    <row r="201" spans="2:11" x14ac:dyDescent="0.2">
      <c r="B201" s="12">
        <f>IF(LoanIsGood,IF(ROW()-ROW(PaymentSchedule[[#Headers],[PMT NO]])&gt;ScheduledNumberOfPayments,"",ROW()-ROW(PaymentSchedule[[#Headers],[PMT NO]])),"")</f>
        <v>190</v>
      </c>
      <c r="C201" s="13">
        <f>IF(PaymentSchedule[[#This Row],[PMT NO]]&lt;&gt;"",EOMONTH(LoanStartDate,ROW(PaymentSchedule[[#This Row],[PMT NO]])-ROW(PaymentSchedule[[#Headers],[PMT NO]])-2)+DAY(LoanStartDate),"")</f>
        <v>49713</v>
      </c>
      <c r="D201" s="14">
        <f>IF(PaymentSchedule[[#This Row],[PMT NO]]&lt;&gt;"",IF(ROW()-ROW(PaymentSchedule[[#Headers],[BEGINNING BALANCE]])=1,LoanAmount,INDEX(PaymentSchedule[ENDING BALANCE],ROW()-ROW(PaymentSchedule[[#Headers],[BEGINNING BALANCE]])-1)),"")</f>
        <v>71120.130080241579</v>
      </c>
      <c r="E201" s="14">
        <f>IF(PaymentSchedule[[#This Row],[PMT NO]]&lt;&gt;"",ScheduledPayment,"")</f>
        <v>648.59809656821528</v>
      </c>
      <c r="F201" s="25">
        <v>0</v>
      </c>
      <c r="G20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1" s="14">
        <f>IF(PaymentSchedule[[#This Row],[PMT NO]]&lt;&gt;"",PaymentSchedule[[#This Row],[TOTAL PAYMENT]]-PaymentSchedule[[#This Row],[INTEREST]],"")</f>
        <v>248.54736486685636</v>
      </c>
      <c r="I201" s="14">
        <f>IF(PaymentSchedule[[#This Row],[PMT NO]]&lt;&gt;"",PaymentSchedule[[#This Row],[BEGINNING BALANCE]]*(InterestRate/PaymentsPerYear),"")</f>
        <v>400.05073170135893</v>
      </c>
      <c r="J201" s="14">
        <f>IF(PaymentSchedule[[#This Row],[PMT NO]]&lt;&gt;"",IF(PaymentSchedule[[#This Row],[SCHEDULED PAYMENT]]+PaymentSchedule[[#This Row],[EXTRA PAYMENT]]&lt;=PaymentSchedule[[#This Row],[BEGINNING BALANCE]],PaymentSchedule[[#This Row],[BEGINNING BALANCE]]-PaymentSchedule[[#This Row],[PRINCIPAL]],0),"")</f>
        <v>70871.582715374723</v>
      </c>
      <c r="K201" s="14">
        <f>IF(PaymentSchedule[[#This Row],[PMT NO]]&lt;&gt;"",SUM(INDEX(PaymentSchedule[INTEREST],1,1):PaymentSchedule[[#This Row],[INTEREST]]),"")</f>
        <v>94105.221063335644</v>
      </c>
    </row>
    <row r="202" spans="2:11" x14ac:dyDescent="0.2">
      <c r="B202" s="12">
        <f>IF(LoanIsGood,IF(ROW()-ROW(PaymentSchedule[[#Headers],[PMT NO]])&gt;ScheduledNumberOfPayments,"",ROW()-ROW(PaymentSchedule[[#Headers],[PMT NO]])),"")</f>
        <v>191</v>
      </c>
      <c r="C202" s="13">
        <f>IF(PaymentSchedule[[#This Row],[PMT NO]]&lt;&gt;"",EOMONTH(LoanStartDate,ROW(PaymentSchedule[[#This Row],[PMT NO]])-ROW(PaymentSchedule[[#Headers],[PMT NO]])-2)+DAY(LoanStartDate),"")</f>
        <v>49742</v>
      </c>
      <c r="D202" s="14">
        <f>IF(PaymentSchedule[[#This Row],[PMT NO]]&lt;&gt;"",IF(ROW()-ROW(PaymentSchedule[[#Headers],[BEGINNING BALANCE]])=1,LoanAmount,INDEX(PaymentSchedule[ENDING BALANCE],ROW()-ROW(PaymentSchedule[[#Headers],[BEGINNING BALANCE]])-1)),"")</f>
        <v>70871.582715374723</v>
      </c>
      <c r="E202" s="14">
        <f>IF(PaymentSchedule[[#This Row],[PMT NO]]&lt;&gt;"",ScheduledPayment,"")</f>
        <v>648.59809656821528</v>
      </c>
      <c r="F202" s="25">
        <v>0</v>
      </c>
      <c r="G20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2" s="14">
        <f>IF(PaymentSchedule[[#This Row],[PMT NO]]&lt;&gt;"",PaymentSchedule[[#This Row],[TOTAL PAYMENT]]-PaymentSchedule[[#This Row],[INTEREST]],"")</f>
        <v>249.9454437942324</v>
      </c>
      <c r="I202" s="14">
        <f>IF(PaymentSchedule[[#This Row],[PMT NO]]&lt;&gt;"",PaymentSchedule[[#This Row],[BEGINNING BALANCE]]*(InterestRate/PaymentsPerYear),"")</f>
        <v>398.65265277398288</v>
      </c>
      <c r="J202" s="14">
        <f>IF(PaymentSchedule[[#This Row],[PMT NO]]&lt;&gt;"",IF(PaymentSchedule[[#This Row],[SCHEDULED PAYMENT]]+PaymentSchedule[[#This Row],[EXTRA PAYMENT]]&lt;=PaymentSchedule[[#This Row],[BEGINNING BALANCE]],PaymentSchedule[[#This Row],[BEGINNING BALANCE]]-PaymentSchedule[[#This Row],[PRINCIPAL]],0),"")</f>
        <v>70621.63727158049</v>
      </c>
      <c r="K202" s="14">
        <f>IF(PaymentSchedule[[#This Row],[PMT NO]]&lt;&gt;"",SUM(INDEX(PaymentSchedule[INTEREST],1,1):PaymentSchedule[[#This Row],[INTEREST]]),"")</f>
        <v>94503.873716109621</v>
      </c>
    </row>
    <row r="203" spans="2:11" x14ac:dyDescent="0.2">
      <c r="B203" s="12">
        <f>IF(LoanIsGood,IF(ROW()-ROW(PaymentSchedule[[#Headers],[PMT NO]])&gt;ScheduledNumberOfPayments,"",ROW()-ROW(PaymentSchedule[[#Headers],[PMT NO]])),"")</f>
        <v>192</v>
      </c>
      <c r="C203" s="13">
        <f>IF(PaymentSchedule[[#This Row],[PMT NO]]&lt;&gt;"",EOMONTH(LoanStartDate,ROW(PaymentSchedule[[#This Row],[PMT NO]])-ROW(PaymentSchedule[[#Headers],[PMT NO]])-2)+DAY(LoanStartDate),"")</f>
        <v>49773</v>
      </c>
      <c r="D203" s="14">
        <f>IF(PaymentSchedule[[#This Row],[PMT NO]]&lt;&gt;"",IF(ROW()-ROW(PaymentSchedule[[#Headers],[BEGINNING BALANCE]])=1,LoanAmount,INDEX(PaymentSchedule[ENDING BALANCE],ROW()-ROW(PaymentSchedule[[#Headers],[BEGINNING BALANCE]])-1)),"")</f>
        <v>70621.63727158049</v>
      </c>
      <c r="E203" s="14">
        <f>IF(PaymentSchedule[[#This Row],[PMT NO]]&lt;&gt;"",ScheduledPayment,"")</f>
        <v>648.59809656821528</v>
      </c>
      <c r="F203" s="25">
        <v>0</v>
      </c>
      <c r="G20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3" s="14">
        <f>IF(PaymentSchedule[[#This Row],[PMT NO]]&lt;&gt;"",PaymentSchedule[[#This Row],[TOTAL PAYMENT]]-PaymentSchedule[[#This Row],[INTEREST]],"")</f>
        <v>251.35138691557501</v>
      </c>
      <c r="I203" s="14">
        <f>IF(PaymentSchedule[[#This Row],[PMT NO]]&lt;&gt;"",PaymentSchedule[[#This Row],[BEGINNING BALANCE]]*(InterestRate/PaymentsPerYear),"")</f>
        <v>397.24670965264028</v>
      </c>
      <c r="J203" s="14">
        <f>IF(PaymentSchedule[[#This Row],[PMT NO]]&lt;&gt;"",IF(PaymentSchedule[[#This Row],[SCHEDULED PAYMENT]]+PaymentSchedule[[#This Row],[EXTRA PAYMENT]]&lt;=PaymentSchedule[[#This Row],[BEGINNING BALANCE]],PaymentSchedule[[#This Row],[BEGINNING BALANCE]]-PaymentSchedule[[#This Row],[PRINCIPAL]],0),"")</f>
        <v>70370.285884664918</v>
      </c>
      <c r="K203" s="14">
        <f>IF(PaymentSchedule[[#This Row],[PMT NO]]&lt;&gt;"",SUM(INDEX(PaymentSchedule[INTEREST],1,1):PaymentSchedule[[#This Row],[INTEREST]]),"")</f>
        <v>94901.120425762259</v>
      </c>
    </row>
    <row r="204" spans="2:11" x14ac:dyDescent="0.2">
      <c r="B204" s="12">
        <f>IF(LoanIsGood,IF(ROW()-ROW(PaymentSchedule[[#Headers],[PMT NO]])&gt;ScheduledNumberOfPayments,"",ROW()-ROW(PaymentSchedule[[#Headers],[PMT NO]])),"")</f>
        <v>193</v>
      </c>
      <c r="C204" s="13">
        <f>IF(PaymentSchedule[[#This Row],[PMT NO]]&lt;&gt;"",EOMONTH(LoanStartDate,ROW(PaymentSchedule[[#This Row],[PMT NO]])-ROW(PaymentSchedule[[#Headers],[PMT NO]])-2)+DAY(LoanStartDate),"")</f>
        <v>49803</v>
      </c>
      <c r="D204" s="14">
        <f>IF(PaymentSchedule[[#This Row],[PMT NO]]&lt;&gt;"",IF(ROW()-ROW(PaymentSchedule[[#Headers],[BEGINNING BALANCE]])=1,LoanAmount,INDEX(PaymentSchedule[ENDING BALANCE],ROW()-ROW(PaymentSchedule[[#Headers],[BEGINNING BALANCE]])-1)),"")</f>
        <v>70370.285884664918</v>
      </c>
      <c r="E204" s="14">
        <f>IF(PaymentSchedule[[#This Row],[PMT NO]]&lt;&gt;"",ScheduledPayment,"")</f>
        <v>648.59809656821528</v>
      </c>
      <c r="F204" s="25">
        <v>0</v>
      </c>
      <c r="G20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4" s="14">
        <f>IF(PaymentSchedule[[#This Row],[PMT NO]]&lt;&gt;"",PaymentSchedule[[#This Row],[TOTAL PAYMENT]]-PaymentSchedule[[#This Row],[INTEREST]],"")</f>
        <v>252.76523846697506</v>
      </c>
      <c r="I204" s="14">
        <f>IF(PaymentSchedule[[#This Row],[PMT NO]]&lt;&gt;"",PaymentSchedule[[#This Row],[BEGINNING BALANCE]]*(InterestRate/PaymentsPerYear),"")</f>
        <v>395.83285810124022</v>
      </c>
      <c r="J204" s="14">
        <f>IF(PaymentSchedule[[#This Row],[PMT NO]]&lt;&gt;"",IF(PaymentSchedule[[#This Row],[SCHEDULED PAYMENT]]+PaymentSchedule[[#This Row],[EXTRA PAYMENT]]&lt;=PaymentSchedule[[#This Row],[BEGINNING BALANCE]],PaymentSchedule[[#This Row],[BEGINNING BALANCE]]-PaymentSchedule[[#This Row],[PRINCIPAL]],0),"")</f>
        <v>70117.52064619794</v>
      </c>
      <c r="K204" s="14">
        <f>IF(PaymentSchedule[[#This Row],[PMT NO]]&lt;&gt;"",SUM(INDEX(PaymentSchedule[INTEREST],1,1):PaymentSchedule[[#This Row],[INTEREST]]),"")</f>
        <v>95296.953283863506</v>
      </c>
    </row>
    <row r="205" spans="2:11" x14ac:dyDescent="0.2">
      <c r="B205" s="12">
        <f>IF(LoanIsGood,IF(ROW()-ROW(PaymentSchedule[[#Headers],[PMT NO]])&gt;ScheduledNumberOfPayments,"",ROW()-ROW(PaymentSchedule[[#Headers],[PMT NO]])),"")</f>
        <v>194</v>
      </c>
      <c r="C205" s="13">
        <f>IF(PaymentSchedule[[#This Row],[PMT NO]]&lt;&gt;"",EOMONTH(LoanStartDate,ROW(PaymentSchedule[[#This Row],[PMT NO]])-ROW(PaymentSchedule[[#Headers],[PMT NO]])-2)+DAY(LoanStartDate),"")</f>
        <v>49834</v>
      </c>
      <c r="D205" s="14">
        <f>IF(PaymentSchedule[[#This Row],[PMT NO]]&lt;&gt;"",IF(ROW()-ROW(PaymentSchedule[[#Headers],[BEGINNING BALANCE]])=1,LoanAmount,INDEX(PaymentSchedule[ENDING BALANCE],ROW()-ROW(PaymentSchedule[[#Headers],[BEGINNING BALANCE]])-1)),"")</f>
        <v>70117.52064619794</v>
      </c>
      <c r="E205" s="14">
        <f>IF(PaymentSchedule[[#This Row],[PMT NO]]&lt;&gt;"",ScheduledPayment,"")</f>
        <v>648.59809656821528</v>
      </c>
      <c r="F205" s="25">
        <v>0</v>
      </c>
      <c r="G20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5" s="14">
        <f>IF(PaymentSchedule[[#This Row],[PMT NO]]&lt;&gt;"",PaymentSchedule[[#This Row],[TOTAL PAYMENT]]-PaymentSchedule[[#This Row],[INTEREST]],"")</f>
        <v>254.18704293335185</v>
      </c>
      <c r="I205" s="14">
        <f>IF(PaymentSchedule[[#This Row],[PMT NO]]&lt;&gt;"",PaymentSchedule[[#This Row],[BEGINNING BALANCE]]*(InterestRate/PaymentsPerYear),"")</f>
        <v>394.41105363486344</v>
      </c>
      <c r="J205" s="14">
        <f>IF(PaymentSchedule[[#This Row],[PMT NO]]&lt;&gt;"",IF(PaymentSchedule[[#This Row],[SCHEDULED PAYMENT]]+PaymentSchedule[[#This Row],[EXTRA PAYMENT]]&lt;=PaymentSchedule[[#This Row],[BEGINNING BALANCE]],PaymentSchedule[[#This Row],[BEGINNING BALANCE]]-PaymentSchedule[[#This Row],[PRINCIPAL]],0),"")</f>
        <v>69863.333603264589</v>
      </c>
      <c r="K205" s="14">
        <f>IF(PaymentSchedule[[#This Row],[PMT NO]]&lt;&gt;"",SUM(INDEX(PaymentSchedule[INTEREST],1,1):PaymentSchedule[[#This Row],[INTEREST]]),"")</f>
        <v>95691.364337498366</v>
      </c>
    </row>
    <row r="206" spans="2:11" x14ac:dyDescent="0.2">
      <c r="B206" s="12">
        <f>IF(LoanIsGood,IF(ROW()-ROW(PaymentSchedule[[#Headers],[PMT NO]])&gt;ScheduledNumberOfPayments,"",ROW()-ROW(PaymentSchedule[[#Headers],[PMT NO]])),"")</f>
        <v>195</v>
      </c>
      <c r="C206" s="13">
        <f>IF(PaymentSchedule[[#This Row],[PMT NO]]&lt;&gt;"",EOMONTH(LoanStartDate,ROW(PaymentSchedule[[#This Row],[PMT NO]])-ROW(PaymentSchedule[[#Headers],[PMT NO]])-2)+DAY(LoanStartDate),"")</f>
        <v>49864</v>
      </c>
      <c r="D206" s="14">
        <f>IF(PaymentSchedule[[#This Row],[PMT NO]]&lt;&gt;"",IF(ROW()-ROW(PaymentSchedule[[#Headers],[BEGINNING BALANCE]])=1,LoanAmount,INDEX(PaymentSchedule[ENDING BALANCE],ROW()-ROW(PaymentSchedule[[#Headers],[BEGINNING BALANCE]])-1)),"")</f>
        <v>69863.333603264589</v>
      </c>
      <c r="E206" s="14">
        <f>IF(PaymentSchedule[[#This Row],[PMT NO]]&lt;&gt;"",ScheduledPayment,"")</f>
        <v>648.59809656821528</v>
      </c>
      <c r="F206" s="25">
        <v>0</v>
      </c>
      <c r="G20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6" s="14">
        <f>IF(PaymentSchedule[[#This Row],[PMT NO]]&lt;&gt;"",PaymentSchedule[[#This Row],[TOTAL PAYMENT]]-PaymentSchedule[[#This Row],[INTEREST]],"")</f>
        <v>255.61684504985192</v>
      </c>
      <c r="I206" s="14">
        <f>IF(PaymentSchedule[[#This Row],[PMT NO]]&lt;&gt;"",PaymentSchedule[[#This Row],[BEGINNING BALANCE]]*(InterestRate/PaymentsPerYear),"")</f>
        <v>392.98125151836336</v>
      </c>
      <c r="J206" s="14">
        <f>IF(PaymentSchedule[[#This Row],[PMT NO]]&lt;&gt;"",IF(PaymentSchedule[[#This Row],[SCHEDULED PAYMENT]]+PaymentSchedule[[#This Row],[EXTRA PAYMENT]]&lt;=PaymentSchedule[[#This Row],[BEGINNING BALANCE]],PaymentSchedule[[#This Row],[BEGINNING BALANCE]]-PaymentSchedule[[#This Row],[PRINCIPAL]],0),"")</f>
        <v>69607.716758214738</v>
      </c>
      <c r="K206" s="14">
        <f>IF(PaymentSchedule[[#This Row],[PMT NO]]&lt;&gt;"",SUM(INDEX(PaymentSchedule[INTEREST],1,1):PaymentSchedule[[#This Row],[INTEREST]]),"")</f>
        <v>96084.345589016724</v>
      </c>
    </row>
    <row r="207" spans="2:11" x14ac:dyDescent="0.2">
      <c r="B207" s="12">
        <f>IF(LoanIsGood,IF(ROW()-ROW(PaymentSchedule[[#Headers],[PMT NO]])&gt;ScheduledNumberOfPayments,"",ROW()-ROW(PaymentSchedule[[#Headers],[PMT NO]])),"")</f>
        <v>196</v>
      </c>
      <c r="C207" s="13">
        <f>IF(PaymentSchedule[[#This Row],[PMT NO]]&lt;&gt;"",EOMONTH(LoanStartDate,ROW(PaymentSchedule[[#This Row],[PMT NO]])-ROW(PaymentSchedule[[#Headers],[PMT NO]])-2)+DAY(LoanStartDate),"")</f>
        <v>49895</v>
      </c>
      <c r="D207" s="14">
        <f>IF(PaymentSchedule[[#This Row],[PMT NO]]&lt;&gt;"",IF(ROW()-ROW(PaymentSchedule[[#Headers],[BEGINNING BALANCE]])=1,LoanAmount,INDEX(PaymentSchedule[ENDING BALANCE],ROW()-ROW(PaymentSchedule[[#Headers],[BEGINNING BALANCE]])-1)),"")</f>
        <v>69607.716758214738</v>
      </c>
      <c r="E207" s="14">
        <f>IF(PaymentSchedule[[#This Row],[PMT NO]]&lt;&gt;"",ScheduledPayment,"")</f>
        <v>648.59809656821528</v>
      </c>
      <c r="F207" s="25">
        <v>0</v>
      </c>
      <c r="G20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7" s="14">
        <f>IF(PaymentSchedule[[#This Row],[PMT NO]]&lt;&gt;"",PaymentSchedule[[#This Row],[TOTAL PAYMENT]]-PaymentSchedule[[#This Row],[INTEREST]],"")</f>
        <v>257.05468980325736</v>
      </c>
      <c r="I207" s="14">
        <f>IF(PaymentSchedule[[#This Row],[PMT NO]]&lt;&gt;"",PaymentSchedule[[#This Row],[BEGINNING BALANCE]]*(InterestRate/PaymentsPerYear),"")</f>
        <v>391.54340676495792</v>
      </c>
      <c r="J207" s="14">
        <f>IF(PaymentSchedule[[#This Row],[PMT NO]]&lt;&gt;"",IF(PaymentSchedule[[#This Row],[SCHEDULED PAYMENT]]+PaymentSchedule[[#This Row],[EXTRA PAYMENT]]&lt;=PaymentSchedule[[#This Row],[BEGINNING BALANCE]],PaymentSchedule[[#This Row],[BEGINNING BALANCE]]-PaymentSchedule[[#This Row],[PRINCIPAL]],0),"")</f>
        <v>69350.662068411475</v>
      </c>
      <c r="K207" s="14">
        <f>IF(PaymentSchedule[[#This Row],[PMT NO]]&lt;&gt;"",SUM(INDEX(PaymentSchedule[INTEREST],1,1):PaymentSchedule[[#This Row],[INTEREST]]),"")</f>
        <v>96475.888995781686</v>
      </c>
    </row>
    <row r="208" spans="2:11" x14ac:dyDescent="0.2">
      <c r="B208" s="12">
        <f>IF(LoanIsGood,IF(ROW()-ROW(PaymentSchedule[[#Headers],[PMT NO]])&gt;ScheduledNumberOfPayments,"",ROW()-ROW(PaymentSchedule[[#Headers],[PMT NO]])),"")</f>
        <v>197</v>
      </c>
      <c r="C208" s="13">
        <f>IF(PaymentSchedule[[#This Row],[PMT NO]]&lt;&gt;"",EOMONTH(LoanStartDate,ROW(PaymentSchedule[[#This Row],[PMT NO]])-ROW(PaymentSchedule[[#Headers],[PMT NO]])-2)+DAY(LoanStartDate),"")</f>
        <v>49926</v>
      </c>
      <c r="D208" s="14">
        <f>IF(PaymentSchedule[[#This Row],[PMT NO]]&lt;&gt;"",IF(ROW()-ROW(PaymentSchedule[[#Headers],[BEGINNING BALANCE]])=1,LoanAmount,INDEX(PaymentSchedule[ENDING BALANCE],ROW()-ROW(PaymentSchedule[[#Headers],[BEGINNING BALANCE]])-1)),"")</f>
        <v>69350.662068411475</v>
      </c>
      <c r="E208" s="14">
        <f>IF(PaymentSchedule[[#This Row],[PMT NO]]&lt;&gt;"",ScheduledPayment,"")</f>
        <v>648.59809656821528</v>
      </c>
      <c r="F208" s="25">
        <v>0</v>
      </c>
      <c r="G20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8" s="14">
        <f>IF(PaymentSchedule[[#This Row],[PMT NO]]&lt;&gt;"",PaymentSchedule[[#This Row],[TOTAL PAYMENT]]-PaymentSchedule[[#This Row],[INTEREST]],"")</f>
        <v>258.50062243340068</v>
      </c>
      <c r="I208" s="14">
        <f>IF(PaymentSchedule[[#This Row],[PMT NO]]&lt;&gt;"",PaymentSchedule[[#This Row],[BEGINNING BALANCE]]*(InterestRate/PaymentsPerYear),"")</f>
        <v>390.0974741348146</v>
      </c>
      <c r="J208" s="14">
        <f>IF(PaymentSchedule[[#This Row],[PMT NO]]&lt;&gt;"",IF(PaymentSchedule[[#This Row],[SCHEDULED PAYMENT]]+PaymentSchedule[[#This Row],[EXTRA PAYMENT]]&lt;=PaymentSchedule[[#This Row],[BEGINNING BALANCE]],PaymentSchedule[[#This Row],[BEGINNING BALANCE]]-PaymentSchedule[[#This Row],[PRINCIPAL]],0),"")</f>
        <v>69092.161445978069</v>
      </c>
      <c r="K208" s="14">
        <f>IF(PaymentSchedule[[#This Row],[PMT NO]]&lt;&gt;"",SUM(INDEX(PaymentSchedule[INTEREST],1,1):PaymentSchedule[[#This Row],[INTEREST]]),"")</f>
        <v>96865.986469916505</v>
      </c>
    </row>
    <row r="209" spans="2:11" x14ac:dyDescent="0.2">
      <c r="B209" s="12">
        <f>IF(LoanIsGood,IF(ROW()-ROW(PaymentSchedule[[#Headers],[PMT NO]])&gt;ScheduledNumberOfPayments,"",ROW()-ROW(PaymentSchedule[[#Headers],[PMT NO]])),"")</f>
        <v>198</v>
      </c>
      <c r="C209" s="13">
        <f>IF(PaymentSchedule[[#This Row],[PMT NO]]&lt;&gt;"",EOMONTH(LoanStartDate,ROW(PaymentSchedule[[#This Row],[PMT NO]])-ROW(PaymentSchedule[[#Headers],[PMT NO]])-2)+DAY(LoanStartDate),"")</f>
        <v>49956</v>
      </c>
      <c r="D209" s="14">
        <f>IF(PaymentSchedule[[#This Row],[PMT NO]]&lt;&gt;"",IF(ROW()-ROW(PaymentSchedule[[#Headers],[BEGINNING BALANCE]])=1,LoanAmount,INDEX(PaymentSchedule[ENDING BALANCE],ROW()-ROW(PaymentSchedule[[#Headers],[BEGINNING BALANCE]])-1)),"")</f>
        <v>69092.161445978069</v>
      </c>
      <c r="E209" s="14">
        <f>IF(PaymentSchedule[[#This Row],[PMT NO]]&lt;&gt;"",ScheduledPayment,"")</f>
        <v>648.59809656821528</v>
      </c>
      <c r="F209" s="25">
        <v>0</v>
      </c>
      <c r="G20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09" s="14">
        <f>IF(PaymentSchedule[[#This Row],[PMT NO]]&lt;&gt;"",PaymentSchedule[[#This Row],[TOTAL PAYMENT]]-PaymentSchedule[[#This Row],[INTEREST]],"")</f>
        <v>259.9546884345886</v>
      </c>
      <c r="I209" s="14">
        <f>IF(PaymentSchedule[[#This Row],[PMT NO]]&lt;&gt;"",PaymentSchedule[[#This Row],[BEGINNING BALANCE]]*(InterestRate/PaymentsPerYear),"")</f>
        <v>388.64340813362668</v>
      </c>
      <c r="J209" s="14">
        <f>IF(PaymentSchedule[[#This Row],[PMT NO]]&lt;&gt;"",IF(PaymentSchedule[[#This Row],[SCHEDULED PAYMENT]]+PaymentSchedule[[#This Row],[EXTRA PAYMENT]]&lt;=PaymentSchedule[[#This Row],[BEGINNING BALANCE]],PaymentSchedule[[#This Row],[BEGINNING BALANCE]]-PaymentSchedule[[#This Row],[PRINCIPAL]],0),"")</f>
        <v>68832.206757543478</v>
      </c>
      <c r="K209" s="14">
        <f>IF(PaymentSchedule[[#This Row],[PMT NO]]&lt;&gt;"",SUM(INDEX(PaymentSchedule[INTEREST],1,1):PaymentSchedule[[#This Row],[INTEREST]]),"")</f>
        <v>97254.629878050138</v>
      </c>
    </row>
    <row r="210" spans="2:11" x14ac:dyDescent="0.2">
      <c r="B210" s="12">
        <f>IF(LoanIsGood,IF(ROW()-ROW(PaymentSchedule[[#Headers],[PMT NO]])&gt;ScheduledNumberOfPayments,"",ROW()-ROW(PaymentSchedule[[#Headers],[PMT NO]])),"")</f>
        <v>199</v>
      </c>
      <c r="C210" s="13">
        <f>IF(PaymentSchedule[[#This Row],[PMT NO]]&lt;&gt;"",EOMONTH(LoanStartDate,ROW(PaymentSchedule[[#This Row],[PMT NO]])-ROW(PaymentSchedule[[#Headers],[PMT NO]])-2)+DAY(LoanStartDate),"")</f>
        <v>49987</v>
      </c>
      <c r="D210" s="14">
        <f>IF(PaymentSchedule[[#This Row],[PMT NO]]&lt;&gt;"",IF(ROW()-ROW(PaymentSchedule[[#Headers],[BEGINNING BALANCE]])=1,LoanAmount,INDEX(PaymentSchedule[ENDING BALANCE],ROW()-ROW(PaymentSchedule[[#Headers],[BEGINNING BALANCE]])-1)),"")</f>
        <v>68832.206757543478</v>
      </c>
      <c r="E210" s="14">
        <f>IF(PaymentSchedule[[#This Row],[PMT NO]]&lt;&gt;"",ScheduledPayment,"")</f>
        <v>648.59809656821528</v>
      </c>
      <c r="F210" s="25">
        <v>0</v>
      </c>
      <c r="G21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0" s="14">
        <f>IF(PaymentSchedule[[#This Row],[PMT NO]]&lt;&gt;"",PaymentSchedule[[#This Row],[TOTAL PAYMENT]]-PaymentSchedule[[#This Row],[INTEREST]],"")</f>
        <v>261.41693355703319</v>
      </c>
      <c r="I210" s="14">
        <f>IF(PaymentSchedule[[#This Row],[PMT NO]]&lt;&gt;"",PaymentSchedule[[#This Row],[BEGINNING BALANCE]]*(InterestRate/PaymentsPerYear),"")</f>
        <v>387.18116301118209</v>
      </c>
      <c r="J210" s="14">
        <f>IF(PaymentSchedule[[#This Row],[PMT NO]]&lt;&gt;"",IF(PaymentSchedule[[#This Row],[SCHEDULED PAYMENT]]+PaymentSchedule[[#This Row],[EXTRA PAYMENT]]&lt;=PaymentSchedule[[#This Row],[BEGINNING BALANCE]],PaymentSchedule[[#This Row],[BEGINNING BALANCE]]-PaymentSchedule[[#This Row],[PRINCIPAL]],0),"")</f>
        <v>68570.789823986444</v>
      </c>
      <c r="K210" s="14">
        <f>IF(PaymentSchedule[[#This Row],[PMT NO]]&lt;&gt;"",SUM(INDEX(PaymentSchedule[INTEREST],1,1):PaymentSchedule[[#This Row],[INTEREST]]),"")</f>
        <v>97641.811041061315</v>
      </c>
    </row>
    <row r="211" spans="2:11" x14ac:dyDescent="0.2">
      <c r="B211" s="12">
        <f>IF(LoanIsGood,IF(ROW()-ROW(PaymentSchedule[[#Headers],[PMT NO]])&gt;ScheduledNumberOfPayments,"",ROW()-ROW(PaymentSchedule[[#Headers],[PMT NO]])),"")</f>
        <v>200</v>
      </c>
      <c r="C211" s="13">
        <f>IF(PaymentSchedule[[#This Row],[PMT NO]]&lt;&gt;"",EOMONTH(LoanStartDate,ROW(PaymentSchedule[[#This Row],[PMT NO]])-ROW(PaymentSchedule[[#Headers],[PMT NO]])-2)+DAY(LoanStartDate),"")</f>
        <v>50017</v>
      </c>
      <c r="D211" s="14">
        <f>IF(PaymentSchedule[[#This Row],[PMT NO]]&lt;&gt;"",IF(ROW()-ROW(PaymentSchedule[[#Headers],[BEGINNING BALANCE]])=1,LoanAmount,INDEX(PaymentSchedule[ENDING BALANCE],ROW()-ROW(PaymentSchedule[[#Headers],[BEGINNING BALANCE]])-1)),"")</f>
        <v>68570.789823986444</v>
      </c>
      <c r="E211" s="14">
        <f>IF(PaymentSchedule[[#This Row],[PMT NO]]&lt;&gt;"",ScheduledPayment,"")</f>
        <v>648.59809656821528</v>
      </c>
      <c r="F211" s="25">
        <v>0</v>
      </c>
      <c r="G21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1" s="14">
        <f>IF(PaymentSchedule[[#This Row],[PMT NO]]&lt;&gt;"",PaymentSchedule[[#This Row],[TOTAL PAYMENT]]-PaymentSchedule[[#This Row],[INTEREST]],"")</f>
        <v>262.88740380829148</v>
      </c>
      <c r="I211" s="14">
        <f>IF(PaymentSchedule[[#This Row],[PMT NO]]&lt;&gt;"",PaymentSchedule[[#This Row],[BEGINNING BALANCE]]*(InterestRate/PaymentsPerYear),"")</f>
        <v>385.7106927599238</v>
      </c>
      <c r="J211" s="14">
        <f>IF(PaymentSchedule[[#This Row],[PMT NO]]&lt;&gt;"",IF(PaymentSchedule[[#This Row],[SCHEDULED PAYMENT]]+PaymentSchedule[[#This Row],[EXTRA PAYMENT]]&lt;=PaymentSchedule[[#This Row],[BEGINNING BALANCE]],PaymentSchedule[[#This Row],[BEGINNING BALANCE]]-PaymentSchedule[[#This Row],[PRINCIPAL]],0),"")</f>
        <v>68307.902420178158</v>
      </c>
      <c r="K211" s="14">
        <f>IF(PaymentSchedule[[#This Row],[PMT NO]]&lt;&gt;"",SUM(INDEX(PaymentSchedule[INTEREST],1,1):PaymentSchedule[[#This Row],[INTEREST]]),"")</f>
        <v>98027.521733821239</v>
      </c>
    </row>
    <row r="212" spans="2:11" x14ac:dyDescent="0.2">
      <c r="B212" s="12">
        <f>IF(LoanIsGood,IF(ROW()-ROW(PaymentSchedule[[#Headers],[PMT NO]])&gt;ScheduledNumberOfPayments,"",ROW()-ROW(PaymentSchedule[[#Headers],[PMT NO]])),"")</f>
        <v>201</v>
      </c>
      <c r="C212" s="13">
        <f>IF(PaymentSchedule[[#This Row],[PMT NO]]&lt;&gt;"",EOMONTH(LoanStartDate,ROW(PaymentSchedule[[#This Row],[PMT NO]])-ROW(PaymentSchedule[[#Headers],[PMT NO]])-2)+DAY(LoanStartDate),"")</f>
        <v>50048</v>
      </c>
      <c r="D212" s="14">
        <f>IF(PaymentSchedule[[#This Row],[PMT NO]]&lt;&gt;"",IF(ROW()-ROW(PaymentSchedule[[#Headers],[BEGINNING BALANCE]])=1,LoanAmount,INDEX(PaymentSchedule[ENDING BALANCE],ROW()-ROW(PaymentSchedule[[#Headers],[BEGINNING BALANCE]])-1)),"")</f>
        <v>68307.902420178158</v>
      </c>
      <c r="E212" s="14">
        <f>IF(PaymentSchedule[[#This Row],[PMT NO]]&lt;&gt;"",ScheduledPayment,"")</f>
        <v>648.59809656821528</v>
      </c>
      <c r="F212" s="25">
        <v>0</v>
      </c>
      <c r="G21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2" s="14">
        <f>IF(PaymentSchedule[[#This Row],[PMT NO]]&lt;&gt;"",PaymentSchedule[[#This Row],[TOTAL PAYMENT]]-PaymentSchedule[[#This Row],[INTEREST]],"")</f>
        <v>264.36614545471309</v>
      </c>
      <c r="I212" s="14">
        <f>IF(PaymentSchedule[[#This Row],[PMT NO]]&lt;&gt;"",PaymentSchedule[[#This Row],[BEGINNING BALANCE]]*(InterestRate/PaymentsPerYear),"")</f>
        <v>384.23195111350219</v>
      </c>
      <c r="J212" s="14">
        <f>IF(PaymentSchedule[[#This Row],[PMT NO]]&lt;&gt;"",IF(PaymentSchedule[[#This Row],[SCHEDULED PAYMENT]]+PaymentSchedule[[#This Row],[EXTRA PAYMENT]]&lt;=PaymentSchedule[[#This Row],[BEGINNING BALANCE]],PaymentSchedule[[#This Row],[BEGINNING BALANCE]]-PaymentSchedule[[#This Row],[PRINCIPAL]],0),"")</f>
        <v>68043.536274723447</v>
      </c>
      <c r="K212" s="14">
        <f>IF(PaymentSchedule[[#This Row],[PMT NO]]&lt;&gt;"",SUM(INDEX(PaymentSchedule[INTEREST],1,1):PaymentSchedule[[#This Row],[INTEREST]]),"")</f>
        <v>98411.753684934738</v>
      </c>
    </row>
    <row r="213" spans="2:11" x14ac:dyDescent="0.2">
      <c r="B213" s="12">
        <f>IF(LoanIsGood,IF(ROW()-ROW(PaymentSchedule[[#Headers],[PMT NO]])&gt;ScheduledNumberOfPayments,"",ROW()-ROW(PaymentSchedule[[#Headers],[PMT NO]])),"")</f>
        <v>202</v>
      </c>
      <c r="C213" s="13">
        <f>IF(PaymentSchedule[[#This Row],[PMT NO]]&lt;&gt;"",EOMONTH(LoanStartDate,ROW(PaymentSchedule[[#This Row],[PMT NO]])-ROW(PaymentSchedule[[#Headers],[PMT NO]])-2)+DAY(LoanStartDate),"")</f>
        <v>50079</v>
      </c>
      <c r="D213" s="14">
        <f>IF(PaymentSchedule[[#This Row],[PMT NO]]&lt;&gt;"",IF(ROW()-ROW(PaymentSchedule[[#Headers],[BEGINNING BALANCE]])=1,LoanAmount,INDEX(PaymentSchedule[ENDING BALANCE],ROW()-ROW(PaymentSchedule[[#Headers],[BEGINNING BALANCE]])-1)),"")</f>
        <v>68043.536274723447</v>
      </c>
      <c r="E213" s="14">
        <f>IF(PaymentSchedule[[#This Row],[PMT NO]]&lt;&gt;"",ScheduledPayment,"")</f>
        <v>648.59809656821528</v>
      </c>
      <c r="F213" s="25">
        <v>0</v>
      </c>
      <c r="G21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3" s="14">
        <f>IF(PaymentSchedule[[#This Row],[PMT NO]]&lt;&gt;"",PaymentSchedule[[#This Row],[TOTAL PAYMENT]]-PaymentSchedule[[#This Row],[INTEREST]],"")</f>
        <v>265.85320502289585</v>
      </c>
      <c r="I213" s="14">
        <f>IF(PaymentSchedule[[#This Row],[PMT NO]]&lt;&gt;"",PaymentSchedule[[#This Row],[BEGINNING BALANCE]]*(InterestRate/PaymentsPerYear),"")</f>
        <v>382.74489154531943</v>
      </c>
      <c r="J213" s="14">
        <f>IF(PaymentSchedule[[#This Row],[PMT NO]]&lt;&gt;"",IF(PaymentSchedule[[#This Row],[SCHEDULED PAYMENT]]+PaymentSchedule[[#This Row],[EXTRA PAYMENT]]&lt;=PaymentSchedule[[#This Row],[BEGINNING BALANCE]],PaymentSchedule[[#This Row],[BEGINNING BALANCE]]-PaymentSchedule[[#This Row],[PRINCIPAL]],0),"")</f>
        <v>67777.68306970055</v>
      </c>
      <c r="K213" s="14">
        <f>IF(PaymentSchedule[[#This Row],[PMT NO]]&lt;&gt;"",SUM(INDEX(PaymentSchedule[INTEREST],1,1):PaymentSchedule[[#This Row],[INTEREST]]),"")</f>
        <v>98794.498576480051</v>
      </c>
    </row>
    <row r="214" spans="2:11" x14ac:dyDescent="0.2">
      <c r="B214" s="12">
        <f>IF(LoanIsGood,IF(ROW()-ROW(PaymentSchedule[[#Headers],[PMT NO]])&gt;ScheduledNumberOfPayments,"",ROW()-ROW(PaymentSchedule[[#Headers],[PMT NO]])),"")</f>
        <v>203</v>
      </c>
      <c r="C214" s="13">
        <f>IF(PaymentSchedule[[#This Row],[PMT NO]]&lt;&gt;"",EOMONTH(LoanStartDate,ROW(PaymentSchedule[[#This Row],[PMT NO]])-ROW(PaymentSchedule[[#Headers],[PMT NO]])-2)+DAY(LoanStartDate),"")</f>
        <v>50107</v>
      </c>
      <c r="D214" s="14">
        <f>IF(PaymentSchedule[[#This Row],[PMT NO]]&lt;&gt;"",IF(ROW()-ROW(PaymentSchedule[[#Headers],[BEGINNING BALANCE]])=1,LoanAmount,INDEX(PaymentSchedule[ENDING BALANCE],ROW()-ROW(PaymentSchedule[[#Headers],[BEGINNING BALANCE]])-1)),"")</f>
        <v>67777.68306970055</v>
      </c>
      <c r="E214" s="14">
        <f>IF(PaymentSchedule[[#This Row],[PMT NO]]&lt;&gt;"",ScheduledPayment,"")</f>
        <v>648.59809656821528</v>
      </c>
      <c r="F214" s="25">
        <v>0</v>
      </c>
      <c r="G21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4" s="14">
        <f>IF(PaymentSchedule[[#This Row],[PMT NO]]&lt;&gt;"",PaymentSchedule[[#This Row],[TOTAL PAYMENT]]-PaymentSchedule[[#This Row],[INTEREST]],"")</f>
        <v>267.34862930114963</v>
      </c>
      <c r="I214" s="14">
        <f>IF(PaymentSchedule[[#This Row],[PMT NO]]&lt;&gt;"",PaymentSchedule[[#This Row],[BEGINNING BALANCE]]*(InterestRate/PaymentsPerYear),"")</f>
        <v>381.24946726706565</v>
      </c>
      <c r="J214" s="14">
        <f>IF(PaymentSchedule[[#This Row],[PMT NO]]&lt;&gt;"",IF(PaymentSchedule[[#This Row],[SCHEDULED PAYMENT]]+PaymentSchedule[[#This Row],[EXTRA PAYMENT]]&lt;=PaymentSchedule[[#This Row],[BEGINNING BALANCE]],PaymentSchedule[[#This Row],[BEGINNING BALANCE]]-PaymentSchedule[[#This Row],[PRINCIPAL]],0),"")</f>
        <v>67510.334440399398</v>
      </c>
      <c r="K214" s="14">
        <f>IF(PaymentSchedule[[#This Row],[PMT NO]]&lt;&gt;"",SUM(INDEX(PaymentSchedule[INTEREST],1,1):PaymentSchedule[[#This Row],[INTEREST]]),"")</f>
        <v>99175.748043747124</v>
      </c>
    </row>
    <row r="215" spans="2:11" x14ac:dyDescent="0.2">
      <c r="B215" s="12">
        <f>IF(LoanIsGood,IF(ROW()-ROW(PaymentSchedule[[#Headers],[PMT NO]])&gt;ScheduledNumberOfPayments,"",ROW()-ROW(PaymentSchedule[[#Headers],[PMT NO]])),"")</f>
        <v>204</v>
      </c>
      <c r="C215" s="13">
        <f>IF(PaymentSchedule[[#This Row],[PMT NO]]&lt;&gt;"",EOMONTH(LoanStartDate,ROW(PaymentSchedule[[#This Row],[PMT NO]])-ROW(PaymentSchedule[[#Headers],[PMT NO]])-2)+DAY(LoanStartDate),"")</f>
        <v>50138</v>
      </c>
      <c r="D215" s="14">
        <f>IF(PaymentSchedule[[#This Row],[PMT NO]]&lt;&gt;"",IF(ROW()-ROW(PaymentSchedule[[#Headers],[BEGINNING BALANCE]])=1,LoanAmount,INDEX(PaymentSchedule[ENDING BALANCE],ROW()-ROW(PaymentSchedule[[#Headers],[BEGINNING BALANCE]])-1)),"")</f>
        <v>67510.334440399398</v>
      </c>
      <c r="E215" s="14">
        <f>IF(PaymentSchedule[[#This Row],[PMT NO]]&lt;&gt;"",ScheduledPayment,"")</f>
        <v>648.59809656821528</v>
      </c>
      <c r="F215" s="25">
        <v>0</v>
      </c>
      <c r="G21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5" s="14">
        <f>IF(PaymentSchedule[[#This Row],[PMT NO]]&lt;&gt;"",PaymentSchedule[[#This Row],[TOTAL PAYMENT]]-PaymentSchedule[[#This Row],[INTEREST]],"")</f>
        <v>268.85246534096865</v>
      </c>
      <c r="I215" s="14">
        <f>IF(PaymentSchedule[[#This Row],[PMT NO]]&lt;&gt;"",PaymentSchedule[[#This Row],[BEGINNING BALANCE]]*(InterestRate/PaymentsPerYear),"")</f>
        <v>379.74563122724663</v>
      </c>
      <c r="J215" s="14">
        <f>IF(PaymentSchedule[[#This Row],[PMT NO]]&lt;&gt;"",IF(PaymentSchedule[[#This Row],[SCHEDULED PAYMENT]]+PaymentSchedule[[#This Row],[EXTRA PAYMENT]]&lt;=PaymentSchedule[[#This Row],[BEGINNING BALANCE]],PaymentSchedule[[#This Row],[BEGINNING BALANCE]]-PaymentSchedule[[#This Row],[PRINCIPAL]],0),"")</f>
        <v>67241.481975058428</v>
      </c>
      <c r="K215" s="14">
        <f>IF(PaymentSchedule[[#This Row],[PMT NO]]&lt;&gt;"",SUM(INDEX(PaymentSchedule[INTEREST],1,1):PaymentSchedule[[#This Row],[INTEREST]]),"")</f>
        <v>99555.493674974365</v>
      </c>
    </row>
    <row r="216" spans="2:11" x14ac:dyDescent="0.2">
      <c r="B216" s="12">
        <f>IF(LoanIsGood,IF(ROW()-ROW(PaymentSchedule[[#Headers],[PMT NO]])&gt;ScheduledNumberOfPayments,"",ROW()-ROW(PaymentSchedule[[#Headers],[PMT NO]])),"")</f>
        <v>205</v>
      </c>
      <c r="C216" s="13">
        <f>IF(PaymentSchedule[[#This Row],[PMT NO]]&lt;&gt;"",EOMONTH(LoanStartDate,ROW(PaymentSchedule[[#This Row],[PMT NO]])-ROW(PaymentSchedule[[#Headers],[PMT NO]])-2)+DAY(LoanStartDate),"")</f>
        <v>50168</v>
      </c>
      <c r="D216" s="14">
        <f>IF(PaymentSchedule[[#This Row],[PMT NO]]&lt;&gt;"",IF(ROW()-ROW(PaymentSchedule[[#Headers],[BEGINNING BALANCE]])=1,LoanAmount,INDEX(PaymentSchedule[ENDING BALANCE],ROW()-ROW(PaymentSchedule[[#Headers],[BEGINNING BALANCE]])-1)),"")</f>
        <v>67241.481975058428</v>
      </c>
      <c r="E216" s="14">
        <f>IF(PaymentSchedule[[#This Row],[PMT NO]]&lt;&gt;"",ScheduledPayment,"")</f>
        <v>648.59809656821528</v>
      </c>
      <c r="F216" s="25">
        <v>0</v>
      </c>
      <c r="G21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6" s="14">
        <f>IF(PaymentSchedule[[#This Row],[PMT NO]]&lt;&gt;"",PaymentSchedule[[#This Row],[TOTAL PAYMENT]]-PaymentSchedule[[#This Row],[INTEREST]],"")</f>
        <v>270.36476045851157</v>
      </c>
      <c r="I216" s="14">
        <f>IF(PaymentSchedule[[#This Row],[PMT NO]]&lt;&gt;"",PaymentSchedule[[#This Row],[BEGINNING BALANCE]]*(InterestRate/PaymentsPerYear),"")</f>
        <v>378.23333610970371</v>
      </c>
      <c r="J216" s="14">
        <f>IF(PaymentSchedule[[#This Row],[PMT NO]]&lt;&gt;"",IF(PaymentSchedule[[#This Row],[SCHEDULED PAYMENT]]+PaymentSchedule[[#This Row],[EXTRA PAYMENT]]&lt;=PaymentSchedule[[#This Row],[BEGINNING BALANCE]],PaymentSchedule[[#This Row],[BEGINNING BALANCE]]-PaymentSchedule[[#This Row],[PRINCIPAL]],0),"")</f>
        <v>66971.117214599915</v>
      </c>
      <c r="K216" s="14">
        <f>IF(PaymentSchedule[[#This Row],[PMT NO]]&lt;&gt;"",SUM(INDEX(PaymentSchedule[INTEREST],1,1):PaymentSchedule[[#This Row],[INTEREST]]),"")</f>
        <v>99933.727011084062</v>
      </c>
    </row>
    <row r="217" spans="2:11" x14ac:dyDescent="0.2">
      <c r="B217" s="12">
        <f>IF(LoanIsGood,IF(ROW()-ROW(PaymentSchedule[[#Headers],[PMT NO]])&gt;ScheduledNumberOfPayments,"",ROW()-ROW(PaymentSchedule[[#Headers],[PMT NO]])),"")</f>
        <v>206</v>
      </c>
      <c r="C217" s="13">
        <f>IF(PaymentSchedule[[#This Row],[PMT NO]]&lt;&gt;"",EOMONTH(LoanStartDate,ROW(PaymentSchedule[[#This Row],[PMT NO]])-ROW(PaymentSchedule[[#Headers],[PMT NO]])-2)+DAY(LoanStartDate),"")</f>
        <v>50199</v>
      </c>
      <c r="D217" s="14">
        <f>IF(PaymentSchedule[[#This Row],[PMT NO]]&lt;&gt;"",IF(ROW()-ROW(PaymentSchedule[[#Headers],[BEGINNING BALANCE]])=1,LoanAmount,INDEX(PaymentSchedule[ENDING BALANCE],ROW()-ROW(PaymentSchedule[[#Headers],[BEGINNING BALANCE]])-1)),"")</f>
        <v>66971.117214599915</v>
      </c>
      <c r="E217" s="14">
        <f>IF(PaymentSchedule[[#This Row],[PMT NO]]&lt;&gt;"",ScheduledPayment,"")</f>
        <v>648.59809656821528</v>
      </c>
      <c r="F217" s="25">
        <v>0</v>
      </c>
      <c r="G21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7" s="14">
        <f>IF(PaymentSchedule[[#This Row],[PMT NO]]&lt;&gt;"",PaymentSchedule[[#This Row],[TOTAL PAYMENT]]-PaymentSchedule[[#This Row],[INTEREST]],"")</f>
        <v>271.88556223609072</v>
      </c>
      <c r="I217" s="14">
        <f>IF(PaymentSchedule[[#This Row],[PMT NO]]&lt;&gt;"",PaymentSchedule[[#This Row],[BEGINNING BALANCE]]*(InterestRate/PaymentsPerYear),"")</f>
        <v>376.71253433212456</v>
      </c>
      <c r="J217" s="14">
        <f>IF(PaymentSchedule[[#This Row],[PMT NO]]&lt;&gt;"",IF(PaymentSchedule[[#This Row],[SCHEDULED PAYMENT]]+PaymentSchedule[[#This Row],[EXTRA PAYMENT]]&lt;=PaymentSchedule[[#This Row],[BEGINNING BALANCE]],PaymentSchedule[[#This Row],[BEGINNING BALANCE]]-PaymentSchedule[[#This Row],[PRINCIPAL]],0),"")</f>
        <v>66699.231652363829</v>
      </c>
      <c r="K217" s="14">
        <f>IF(PaymentSchedule[[#This Row],[PMT NO]]&lt;&gt;"",SUM(INDEX(PaymentSchedule[INTEREST],1,1):PaymentSchedule[[#This Row],[INTEREST]]),"")</f>
        <v>100310.43954541619</v>
      </c>
    </row>
    <row r="218" spans="2:11" x14ac:dyDescent="0.2">
      <c r="B218" s="12">
        <f>IF(LoanIsGood,IF(ROW()-ROW(PaymentSchedule[[#Headers],[PMT NO]])&gt;ScheduledNumberOfPayments,"",ROW()-ROW(PaymentSchedule[[#Headers],[PMT NO]])),"")</f>
        <v>207</v>
      </c>
      <c r="C218" s="13">
        <f>IF(PaymentSchedule[[#This Row],[PMT NO]]&lt;&gt;"",EOMONTH(LoanStartDate,ROW(PaymentSchedule[[#This Row],[PMT NO]])-ROW(PaymentSchedule[[#Headers],[PMT NO]])-2)+DAY(LoanStartDate),"")</f>
        <v>50229</v>
      </c>
      <c r="D218" s="14">
        <f>IF(PaymentSchedule[[#This Row],[PMT NO]]&lt;&gt;"",IF(ROW()-ROW(PaymentSchedule[[#Headers],[BEGINNING BALANCE]])=1,LoanAmount,INDEX(PaymentSchedule[ENDING BALANCE],ROW()-ROW(PaymentSchedule[[#Headers],[BEGINNING BALANCE]])-1)),"")</f>
        <v>66699.231652363829</v>
      </c>
      <c r="E218" s="14">
        <f>IF(PaymentSchedule[[#This Row],[PMT NO]]&lt;&gt;"",ScheduledPayment,"")</f>
        <v>648.59809656821528</v>
      </c>
      <c r="F218" s="25">
        <v>0</v>
      </c>
      <c r="G21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8" s="14">
        <f>IF(PaymentSchedule[[#This Row],[PMT NO]]&lt;&gt;"",PaymentSchedule[[#This Row],[TOTAL PAYMENT]]-PaymentSchedule[[#This Row],[INTEREST]],"")</f>
        <v>273.41491852366869</v>
      </c>
      <c r="I218" s="14">
        <f>IF(PaymentSchedule[[#This Row],[PMT NO]]&lt;&gt;"",PaymentSchedule[[#This Row],[BEGINNING BALANCE]]*(InterestRate/PaymentsPerYear),"")</f>
        <v>375.18317804454659</v>
      </c>
      <c r="J218" s="14">
        <f>IF(PaymentSchedule[[#This Row],[PMT NO]]&lt;&gt;"",IF(PaymentSchedule[[#This Row],[SCHEDULED PAYMENT]]+PaymentSchedule[[#This Row],[EXTRA PAYMENT]]&lt;=PaymentSchedule[[#This Row],[BEGINNING BALANCE]],PaymentSchedule[[#This Row],[BEGINNING BALANCE]]-PaymentSchedule[[#This Row],[PRINCIPAL]],0),"")</f>
        <v>66425.816733840154</v>
      </c>
      <c r="K218" s="14">
        <f>IF(PaymentSchedule[[#This Row],[PMT NO]]&lt;&gt;"",SUM(INDEX(PaymentSchedule[INTEREST],1,1):PaymentSchedule[[#This Row],[INTEREST]]),"")</f>
        <v>100685.62272346074</v>
      </c>
    </row>
    <row r="219" spans="2:11" x14ac:dyDescent="0.2">
      <c r="B219" s="12">
        <f>IF(LoanIsGood,IF(ROW()-ROW(PaymentSchedule[[#Headers],[PMT NO]])&gt;ScheduledNumberOfPayments,"",ROW()-ROW(PaymentSchedule[[#Headers],[PMT NO]])),"")</f>
        <v>208</v>
      </c>
      <c r="C219" s="13">
        <f>IF(PaymentSchedule[[#This Row],[PMT NO]]&lt;&gt;"",EOMONTH(LoanStartDate,ROW(PaymentSchedule[[#This Row],[PMT NO]])-ROW(PaymentSchedule[[#Headers],[PMT NO]])-2)+DAY(LoanStartDate),"")</f>
        <v>50260</v>
      </c>
      <c r="D219" s="14">
        <f>IF(PaymentSchedule[[#This Row],[PMT NO]]&lt;&gt;"",IF(ROW()-ROW(PaymentSchedule[[#Headers],[BEGINNING BALANCE]])=1,LoanAmount,INDEX(PaymentSchedule[ENDING BALANCE],ROW()-ROW(PaymentSchedule[[#Headers],[BEGINNING BALANCE]])-1)),"")</f>
        <v>66425.816733840154</v>
      </c>
      <c r="E219" s="14">
        <f>IF(PaymentSchedule[[#This Row],[PMT NO]]&lt;&gt;"",ScheduledPayment,"")</f>
        <v>648.59809656821528</v>
      </c>
      <c r="F219" s="25">
        <v>0</v>
      </c>
      <c r="G21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19" s="14">
        <f>IF(PaymentSchedule[[#This Row],[PMT NO]]&lt;&gt;"",PaymentSchedule[[#This Row],[TOTAL PAYMENT]]-PaymentSchedule[[#This Row],[INTEREST]],"")</f>
        <v>274.95287744036438</v>
      </c>
      <c r="I219" s="14">
        <f>IF(PaymentSchedule[[#This Row],[PMT NO]]&lt;&gt;"",PaymentSchedule[[#This Row],[BEGINNING BALANCE]]*(InterestRate/PaymentsPerYear),"")</f>
        <v>373.64521912785091</v>
      </c>
      <c r="J219" s="14">
        <f>IF(PaymentSchedule[[#This Row],[PMT NO]]&lt;&gt;"",IF(PaymentSchedule[[#This Row],[SCHEDULED PAYMENT]]+PaymentSchedule[[#This Row],[EXTRA PAYMENT]]&lt;=PaymentSchedule[[#This Row],[BEGINNING BALANCE]],PaymentSchedule[[#This Row],[BEGINNING BALANCE]]-PaymentSchedule[[#This Row],[PRINCIPAL]],0),"")</f>
        <v>66150.863856399796</v>
      </c>
      <c r="K219" s="14">
        <f>IF(PaymentSchedule[[#This Row],[PMT NO]]&lt;&gt;"",SUM(INDEX(PaymentSchedule[INTEREST],1,1):PaymentSchedule[[#This Row],[INTEREST]]),"")</f>
        <v>101059.26794258859</v>
      </c>
    </row>
    <row r="220" spans="2:11" x14ac:dyDescent="0.2">
      <c r="B220" s="12">
        <f>IF(LoanIsGood,IF(ROW()-ROW(PaymentSchedule[[#Headers],[PMT NO]])&gt;ScheduledNumberOfPayments,"",ROW()-ROW(PaymentSchedule[[#Headers],[PMT NO]])),"")</f>
        <v>209</v>
      </c>
      <c r="C220" s="13">
        <f>IF(PaymentSchedule[[#This Row],[PMT NO]]&lt;&gt;"",EOMONTH(LoanStartDate,ROW(PaymentSchedule[[#This Row],[PMT NO]])-ROW(PaymentSchedule[[#Headers],[PMT NO]])-2)+DAY(LoanStartDate),"")</f>
        <v>50291</v>
      </c>
      <c r="D220" s="14">
        <f>IF(PaymentSchedule[[#This Row],[PMT NO]]&lt;&gt;"",IF(ROW()-ROW(PaymentSchedule[[#Headers],[BEGINNING BALANCE]])=1,LoanAmount,INDEX(PaymentSchedule[ENDING BALANCE],ROW()-ROW(PaymentSchedule[[#Headers],[BEGINNING BALANCE]])-1)),"")</f>
        <v>66150.863856399796</v>
      </c>
      <c r="E220" s="14">
        <f>IF(PaymentSchedule[[#This Row],[PMT NO]]&lt;&gt;"",ScheduledPayment,"")</f>
        <v>648.59809656821528</v>
      </c>
      <c r="F220" s="25">
        <v>0</v>
      </c>
      <c r="G22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0" s="14">
        <f>IF(PaymentSchedule[[#This Row],[PMT NO]]&lt;&gt;"",PaymentSchedule[[#This Row],[TOTAL PAYMENT]]-PaymentSchedule[[#This Row],[INTEREST]],"")</f>
        <v>276.4994873759664</v>
      </c>
      <c r="I220" s="14">
        <f>IF(PaymentSchedule[[#This Row],[PMT NO]]&lt;&gt;"",PaymentSchedule[[#This Row],[BEGINNING BALANCE]]*(InterestRate/PaymentsPerYear),"")</f>
        <v>372.09860919224889</v>
      </c>
      <c r="J220" s="14">
        <f>IF(PaymentSchedule[[#This Row],[PMT NO]]&lt;&gt;"",IF(PaymentSchedule[[#This Row],[SCHEDULED PAYMENT]]+PaymentSchedule[[#This Row],[EXTRA PAYMENT]]&lt;=PaymentSchedule[[#This Row],[BEGINNING BALANCE]],PaymentSchedule[[#This Row],[BEGINNING BALANCE]]-PaymentSchedule[[#This Row],[PRINCIPAL]],0),"")</f>
        <v>65874.364369023824</v>
      </c>
      <c r="K220" s="14">
        <f>IF(PaymentSchedule[[#This Row],[PMT NO]]&lt;&gt;"",SUM(INDEX(PaymentSchedule[INTEREST],1,1):PaymentSchedule[[#This Row],[INTEREST]]),"")</f>
        <v>101431.36655178084</v>
      </c>
    </row>
    <row r="221" spans="2:11" x14ac:dyDescent="0.2">
      <c r="B221" s="12">
        <f>IF(LoanIsGood,IF(ROW()-ROW(PaymentSchedule[[#Headers],[PMT NO]])&gt;ScheduledNumberOfPayments,"",ROW()-ROW(PaymentSchedule[[#Headers],[PMT NO]])),"")</f>
        <v>210</v>
      </c>
      <c r="C221" s="13">
        <f>IF(PaymentSchedule[[#This Row],[PMT NO]]&lt;&gt;"",EOMONTH(LoanStartDate,ROW(PaymentSchedule[[#This Row],[PMT NO]])-ROW(PaymentSchedule[[#Headers],[PMT NO]])-2)+DAY(LoanStartDate),"")</f>
        <v>50321</v>
      </c>
      <c r="D221" s="14">
        <f>IF(PaymentSchedule[[#This Row],[PMT NO]]&lt;&gt;"",IF(ROW()-ROW(PaymentSchedule[[#Headers],[BEGINNING BALANCE]])=1,LoanAmount,INDEX(PaymentSchedule[ENDING BALANCE],ROW()-ROW(PaymentSchedule[[#Headers],[BEGINNING BALANCE]])-1)),"")</f>
        <v>65874.364369023824</v>
      </c>
      <c r="E221" s="14">
        <f>IF(PaymentSchedule[[#This Row],[PMT NO]]&lt;&gt;"",ScheduledPayment,"")</f>
        <v>648.59809656821528</v>
      </c>
      <c r="F221" s="25">
        <v>0</v>
      </c>
      <c r="G22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1" s="14">
        <f>IF(PaymentSchedule[[#This Row],[PMT NO]]&lt;&gt;"",PaymentSchedule[[#This Row],[TOTAL PAYMENT]]-PaymentSchedule[[#This Row],[INTEREST]],"")</f>
        <v>278.0547969924562</v>
      </c>
      <c r="I221" s="14">
        <f>IF(PaymentSchedule[[#This Row],[PMT NO]]&lt;&gt;"",PaymentSchedule[[#This Row],[BEGINNING BALANCE]]*(InterestRate/PaymentsPerYear),"")</f>
        <v>370.54329957575908</v>
      </c>
      <c r="J221" s="14">
        <f>IF(PaymentSchedule[[#This Row],[PMT NO]]&lt;&gt;"",IF(PaymentSchedule[[#This Row],[SCHEDULED PAYMENT]]+PaymentSchedule[[#This Row],[EXTRA PAYMENT]]&lt;=PaymentSchedule[[#This Row],[BEGINNING BALANCE]],PaymentSchedule[[#This Row],[BEGINNING BALANCE]]-PaymentSchedule[[#This Row],[PRINCIPAL]],0),"")</f>
        <v>65596.309572031372</v>
      </c>
      <c r="K221" s="14">
        <f>IF(PaymentSchedule[[#This Row],[PMT NO]]&lt;&gt;"",SUM(INDEX(PaymentSchedule[INTEREST],1,1):PaymentSchedule[[#This Row],[INTEREST]]),"")</f>
        <v>101801.9098513566</v>
      </c>
    </row>
    <row r="222" spans="2:11" x14ac:dyDescent="0.2">
      <c r="B222" s="12">
        <f>IF(LoanIsGood,IF(ROW()-ROW(PaymentSchedule[[#Headers],[PMT NO]])&gt;ScheduledNumberOfPayments,"",ROW()-ROW(PaymentSchedule[[#Headers],[PMT NO]])),"")</f>
        <v>211</v>
      </c>
      <c r="C222" s="13">
        <f>IF(PaymentSchedule[[#This Row],[PMT NO]]&lt;&gt;"",EOMONTH(LoanStartDate,ROW(PaymentSchedule[[#This Row],[PMT NO]])-ROW(PaymentSchedule[[#Headers],[PMT NO]])-2)+DAY(LoanStartDate),"")</f>
        <v>50352</v>
      </c>
      <c r="D222" s="14">
        <f>IF(PaymentSchedule[[#This Row],[PMT NO]]&lt;&gt;"",IF(ROW()-ROW(PaymentSchedule[[#Headers],[BEGINNING BALANCE]])=1,LoanAmount,INDEX(PaymentSchedule[ENDING BALANCE],ROW()-ROW(PaymentSchedule[[#Headers],[BEGINNING BALANCE]])-1)),"")</f>
        <v>65596.309572031372</v>
      </c>
      <c r="E222" s="14">
        <f>IF(PaymentSchedule[[#This Row],[PMT NO]]&lt;&gt;"",ScheduledPayment,"")</f>
        <v>648.59809656821528</v>
      </c>
      <c r="F222" s="25">
        <v>0</v>
      </c>
      <c r="G22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2" s="14">
        <f>IF(PaymentSchedule[[#This Row],[PMT NO]]&lt;&gt;"",PaymentSchedule[[#This Row],[TOTAL PAYMENT]]-PaymentSchedule[[#This Row],[INTEREST]],"")</f>
        <v>279.61885522553877</v>
      </c>
      <c r="I222" s="14">
        <f>IF(PaymentSchedule[[#This Row],[PMT NO]]&lt;&gt;"",PaymentSchedule[[#This Row],[BEGINNING BALANCE]]*(InterestRate/PaymentsPerYear),"")</f>
        <v>368.97924134267652</v>
      </c>
      <c r="J222" s="14">
        <f>IF(PaymentSchedule[[#This Row],[PMT NO]]&lt;&gt;"",IF(PaymentSchedule[[#This Row],[SCHEDULED PAYMENT]]+PaymentSchedule[[#This Row],[EXTRA PAYMENT]]&lt;=PaymentSchedule[[#This Row],[BEGINNING BALANCE]],PaymentSchedule[[#This Row],[BEGINNING BALANCE]]-PaymentSchedule[[#This Row],[PRINCIPAL]],0),"")</f>
        <v>65316.690716805831</v>
      </c>
      <c r="K222" s="14">
        <f>IF(PaymentSchedule[[#This Row],[PMT NO]]&lt;&gt;"",SUM(INDEX(PaymentSchedule[INTEREST],1,1):PaymentSchedule[[#This Row],[INTEREST]]),"")</f>
        <v>102170.88909269928</v>
      </c>
    </row>
    <row r="223" spans="2:11" x14ac:dyDescent="0.2">
      <c r="B223" s="12">
        <f>IF(LoanIsGood,IF(ROW()-ROW(PaymentSchedule[[#Headers],[PMT NO]])&gt;ScheduledNumberOfPayments,"",ROW()-ROW(PaymentSchedule[[#Headers],[PMT NO]])),"")</f>
        <v>212</v>
      </c>
      <c r="C223" s="13">
        <f>IF(PaymentSchedule[[#This Row],[PMT NO]]&lt;&gt;"",EOMONTH(LoanStartDate,ROW(PaymentSchedule[[#This Row],[PMT NO]])-ROW(PaymentSchedule[[#Headers],[PMT NO]])-2)+DAY(LoanStartDate),"")</f>
        <v>50382</v>
      </c>
      <c r="D223" s="14">
        <f>IF(PaymentSchedule[[#This Row],[PMT NO]]&lt;&gt;"",IF(ROW()-ROW(PaymentSchedule[[#Headers],[BEGINNING BALANCE]])=1,LoanAmount,INDEX(PaymentSchedule[ENDING BALANCE],ROW()-ROW(PaymentSchedule[[#Headers],[BEGINNING BALANCE]])-1)),"")</f>
        <v>65316.690716805831</v>
      </c>
      <c r="E223" s="14">
        <f>IF(PaymentSchedule[[#This Row],[PMT NO]]&lt;&gt;"",ScheduledPayment,"")</f>
        <v>648.59809656821528</v>
      </c>
      <c r="F223" s="25">
        <v>0</v>
      </c>
      <c r="G22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3" s="14">
        <f>IF(PaymentSchedule[[#This Row],[PMT NO]]&lt;&gt;"",PaymentSchedule[[#This Row],[TOTAL PAYMENT]]-PaymentSchedule[[#This Row],[INTEREST]],"")</f>
        <v>281.19171128618245</v>
      </c>
      <c r="I223" s="14">
        <f>IF(PaymentSchedule[[#This Row],[PMT NO]]&lt;&gt;"",PaymentSchedule[[#This Row],[BEGINNING BALANCE]]*(InterestRate/PaymentsPerYear),"")</f>
        <v>367.40638528203283</v>
      </c>
      <c r="J223" s="14">
        <f>IF(PaymentSchedule[[#This Row],[PMT NO]]&lt;&gt;"",IF(PaymentSchedule[[#This Row],[SCHEDULED PAYMENT]]+PaymentSchedule[[#This Row],[EXTRA PAYMENT]]&lt;=PaymentSchedule[[#This Row],[BEGINNING BALANCE]],PaymentSchedule[[#This Row],[BEGINNING BALANCE]]-PaymentSchedule[[#This Row],[PRINCIPAL]],0),"")</f>
        <v>65035.499005519647</v>
      </c>
      <c r="K223" s="14">
        <f>IF(PaymentSchedule[[#This Row],[PMT NO]]&lt;&gt;"",SUM(INDEX(PaymentSchedule[INTEREST],1,1):PaymentSchedule[[#This Row],[INTEREST]]),"")</f>
        <v>102538.29547798132</v>
      </c>
    </row>
    <row r="224" spans="2:11" x14ac:dyDescent="0.2">
      <c r="B224" s="12">
        <f>IF(LoanIsGood,IF(ROW()-ROW(PaymentSchedule[[#Headers],[PMT NO]])&gt;ScheduledNumberOfPayments,"",ROW()-ROW(PaymentSchedule[[#Headers],[PMT NO]])),"")</f>
        <v>213</v>
      </c>
      <c r="C224" s="13">
        <f>IF(PaymentSchedule[[#This Row],[PMT NO]]&lt;&gt;"",EOMONTH(LoanStartDate,ROW(PaymentSchedule[[#This Row],[PMT NO]])-ROW(PaymentSchedule[[#Headers],[PMT NO]])-2)+DAY(LoanStartDate),"")</f>
        <v>50413</v>
      </c>
      <c r="D224" s="14">
        <f>IF(PaymentSchedule[[#This Row],[PMT NO]]&lt;&gt;"",IF(ROW()-ROW(PaymentSchedule[[#Headers],[BEGINNING BALANCE]])=1,LoanAmount,INDEX(PaymentSchedule[ENDING BALANCE],ROW()-ROW(PaymentSchedule[[#Headers],[BEGINNING BALANCE]])-1)),"")</f>
        <v>65035.499005519647</v>
      </c>
      <c r="E224" s="14">
        <f>IF(PaymentSchedule[[#This Row],[PMT NO]]&lt;&gt;"",ScheduledPayment,"")</f>
        <v>648.59809656821528</v>
      </c>
      <c r="F224" s="25">
        <v>0</v>
      </c>
      <c r="G22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4" s="14">
        <f>IF(PaymentSchedule[[#This Row],[PMT NO]]&lt;&gt;"",PaymentSchedule[[#This Row],[TOTAL PAYMENT]]-PaymentSchedule[[#This Row],[INTEREST]],"")</f>
        <v>282.77341466216723</v>
      </c>
      <c r="I224" s="14">
        <f>IF(PaymentSchedule[[#This Row],[PMT NO]]&lt;&gt;"",PaymentSchedule[[#This Row],[BEGINNING BALANCE]]*(InterestRate/PaymentsPerYear),"")</f>
        <v>365.82468190604806</v>
      </c>
      <c r="J224" s="14">
        <f>IF(PaymentSchedule[[#This Row],[PMT NO]]&lt;&gt;"",IF(PaymentSchedule[[#This Row],[SCHEDULED PAYMENT]]+PaymentSchedule[[#This Row],[EXTRA PAYMENT]]&lt;=PaymentSchedule[[#This Row],[BEGINNING BALANCE]],PaymentSchedule[[#This Row],[BEGINNING BALANCE]]-PaymentSchedule[[#This Row],[PRINCIPAL]],0),"")</f>
        <v>64752.725590857481</v>
      </c>
      <c r="K224" s="14">
        <f>IF(PaymentSchedule[[#This Row],[PMT NO]]&lt;&gt;"",SUM(INDEX(PaymentSchedule[INTEREST],1,1):PaymentSchedule[[#This Row],[INTEREST]]),"")</f>
        <v>102904.12015988736</v>
      </c>
    </row>
    <row r="225" spans="2:11" x14ac:dyDescent="0.2">
      <c r="B225" s="12">
        <f>IF(LoanIsGood,IF(ROW()-ROW(PaymentSchedule[[#Headers],[PMT NO]])&gt;ScheduledNumberOfPayments,"",ROW()-ROW(PaymentSchedule[[#Headers],[PMT NO]])),"")</f>
        <v>214</v>
      </c>
      <c r="C225" s="13">
        <f>IF(PaymentSchedule[[#This Row],[PMT NO]]&lt;&gt;"",EOMONTH(LoanStartDate,ROW(PaymentSchedule[[#This Row],[PMT NO]])-ROW(PaymentSchedule[[#Headers],[PMT NO]])-2)+DAY(LoanStartDate),"")</f>
        <v>50444</v>
      </c>
      <c r="D225" s="14">
        <f>IF(PaymentSchedule[[#This Row],[PMT NO]]&lt;&gt;"",IF(ROW()-ROW(PaymentSchedule[[#Headers],[BEGINNING BALANCE]])=1,LoanAmount,INDEX(PaymentSchedule[ENDING BALANCE],ROW()-ROW(PaymentSchedule[[#Headers],[BEGINNING BALANCE]])-1)),"")</f>
        <v>64752.725590857481</v>
      </c>
      <c r="E225" s="14">
        <f>IF(PaymentSchedule[[#This Row],[PMT NO]]&lt;&gt;"",ScheduledPayment,"")</f>
        <v>648.59809656821528</v>
      </c>
      <c r="F225" s="25">
        <v>0</v>
      </c>
      <c r="G22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5" s="14">
        <f>IF(PaymentSchedule[[#This Row],[PMT NO]]&lt;&gt;"",PaymentSchedule[[#This Row],[TOTAL PAYMENT]]-PaymentSchedule[[#This Row],[INTEREST]],"")</f>
        <v>284.36401511964192</v>
      </c>
      <c r="I225" s="14">
        <f>IF(PaymentSchedule[[#This Row],[PMT NO]]&lt;&gt;"",PaymentSchedule[[#This Row],[BEGINNING BALANCE]]*(InterestRate/PaymentsPerYear),"")</f>
        <v>364.23408144857336</v>
      </c>
      <c r="J225" s="14">
        <f>IF(PaymentSchedule[[#This Row],[PMT NO]]&lt;&gt;"",IF(PaymentSchedule[[#This Row],[SCHEDULED PAYMENT]]+PaymentSchedule[[#This Row],[EXTRA PAYMENT]]&lt;=PaymentSchedule[[#This Row],[BEGINNING BALANCE]],PaymentSchedule[[#This Row],[BEGINNING BALANCE]]-PaymentSchedule[[#This Row],[PRINCIPAL]],0),"")</f>
        <v>64468.361575737836</v>
      </c>
      <c r="K225" s="14">
        <f>IF(PaymentSchedule[[#This Row],[PMT NO]]&lt;&gt;"",SUM(INDEX(PaymentSchedule[INTEREST],1,1):PaymentSchedule[[#This Row],[INTEREST]]),"")</f>
        <v>103268.35424133594</v>
      </c>
    </row>
    <row r="226" spans="2:11" x14ac:dyDescent="0.2">
      <c r="B226" s="12">
        <f>IF(LoanIsGood,IF(ROW()-ROW(PaymentSchedule[[#Headers],[PMT NO]])&gt;ScheduledNumberOfPayments,"",ROW()-ROW(PaymentSchedule[[#Headers],[PMT NO]])),"")</f>
        <v>215</v>
      </c>
      <c r="C226" s="13">
        <f>IF(PaymentSchedule[[#This Row],[PMT NO]]&lt;&gt;"",EOMONTH(LoanStartDate,ROW(PaymentSchedule[[#This Row],[PMT NO]])-ROW(PaymentSchedule[[#Headers],[PMT NO]])-2)+DAY(LoanStartDate),"")</f>
        <v>50472</v>
      </c>
      <c r="D226" s="14">
        <f>IF(PaymentSchedule[[#This Row],[PMT NO]]&lt;&gt;"",IF(ROW()-ROW(PaymentSchedule[[#Headers],[BEGINNING BALANCE]])=1,LoanAmount,INDEX(PaymentSchedule[ENDING BALANCE],ROW()-ROW(PaymentSchedule[[#Headers],[BEGINNING BALANCE]])-1)),"")</f>
        <v>64468.361575737836</v>
      </c>
      <c r="E226" s="14">
        <f>IF(PaymentSchedule[[#This Row],[PMT NO]]&lt;&gt;"",ScheduledPayment,"")</f>
        <v>648.59809656821528</v>
      </c>
      <c r="F226" s="25">
        <v>0</v>
      </c>
      <c r="G22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6" s="14">
        <f>IF(PaymentSchedule[[#This Row],[PMT NO]]&lt;&gt;"",PaymentSchedule[[#This Row],[TOTAL PAYMENT]]-PaymentSchedule[[#This Row],[INTEREST]],"")</f>
        <v>285.96356270468993</v>
      </c>
      <c r="I226" s="14">
        <f>IF(PaymentSchedule[[#This Row],[PMT NO]]&lt;&gt;"",PaymentSchedule[[#This Row],[BEGINNING BALANCE]]*(InterestRate/PaymentsPerYear),"")</f>
        <v>362.63453386352535</v>
      </c>
      <c r="J226" s="14">
        <f>IF(PaymentSchedule[[#This Row],[PMT NO]]&lt;&gt;"",IF(PaymentSchedule[[#This Row],[SCHEDULED PAYMENT]]+PaymentSchedule[[#This Row],[EXTRA PAYMENT]]&lt;=PaymentSchedule[[#This Row],[BEGINNING BALANCE]],PaymentSchedule[[#This Row],[BEGINNING BALANCE]]-PaymentSchedule[[#This Row],[PRINCIPAL]],0),"")</f>
        <v>64182.398013033147</v>
      </c>
      <c r="K226" s="14">
        <f>IF(PaymentSchedule[[#This Row],[PMT NO]]&lt;&gt;"",SUM(INDEX(PaymentSchedule[INTEREST],1,1):PaymentSchedule[[#This Row],[INTEREST]]),"")</f>
        <v>103630.98877519947</v>
      </c>
    </row>
    <row r="227" spans="2:11" x14ac:dyDescent="0.2">
      <c r="B227" s="12">
        <f>IF(LoanIsGood,IF(ROW()-ROW(PaymentSchedule[[#Headers],[PMT NO]])&gt;ScheduledNumberOfPayments,"",ROW()-ROW(PaymentSchedule[[#Headers],[PMT NO]])),"")</f>
        <v>216</v>
      </c>
      <c r="C227" s="13">
        <f>IF(PaymentSchedule[[#This Row],[PMT NO]]&lt;&gt;"",EOMONTH(LoanStartDate,ROW(PaymentSchedule[[#This Row],[PMT NO]])-ROW(PaymentSchedule[[#Headers],[PMT NO]])-2)+DAY(LoanStartDate),"")</f>
        <v>50503</v>
      </c>
      <c r="D227" s="14">
        <f>IF(PaymentSchedule[[#This Row],[PMT NO]]&lt;&gt;"",IF(ROW()-ROW(PaymentSchedule[[#Headers],[BEGINNING BALANCE]])=1,LoanAmount,INDEX(PaymentSchedule[ENDING BALANCE],ROW()-ROW(PaymentSchedule[[#Headers],[BEGINNING BALANCE]])-1)),"")</f>
        <v>64182.398013033147</v>
      </c>
      <c r="E227" s="14">
        <f>IF(PaymentSchedule[[#This Row],[PMT NO]]&lt;&gt;"",ScheduledPayment,"")</f>
        <v>648.59809656821528</v>
      </c>
      <c r="F227" s="25">
        <v>0</v>
      </c>
      <c r="G22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7" s="14">
        <f>IF(PaymentSchedule[[#This Row],[PMT NO]]&lt;&gt;"",PaymentSchedule[[#This Row],[TOTAL PAYMENT]]-PaymentSchedule[[#This Row],[INTEREST]],"")</f>
        <v>287.5721077449038</v>
      </c>
      <c r="I227" s="14">
        <f>IF(PaymentSchedule[[#This Row],[PMT NO]]&lt;&gt;"",PaymentSchedule[[#This Row],[BEGINNING BALANCE]]*(InterestRate/PaymentsPerYear),"")</f>
        <v>361.02598882331148</v>
      </c>
      <c r="J227" s="14">
        <f>IF(PaymentSchedule[[#This Row],[PMT NO]]&lt;&gt;"",IF(PaymentSchedule[[#This Row],[SCHEDULED PAYMENT]]+PaymentSchedule[[#This Row],[EXTRA PAYMENT]]&lt;=PaymentSchedule[[#This Row],[BEGINNING BALANCE]],PaymentSchedule[[#This Row],[BEGINNING BALANCE]]-PaymentSchedule[[#This Row],[PRINCIPAL]],0),"")</f>
        <v>63894.825905288242</v>
      </c>
      <c r="K227" s="14">
        <f>IF(PaymentSchedule[[#This Row],[PMT NO]]&lt;&gt;"",SUM(INDEX(PaymentSchedule[INTEREST],1,1):PaymentSchedule[[#This Row],[INTEREST]]),"")</f>
        <v>103992.01476402278</v>
      </c>
    </row>
    <row r="228" spans="2:11" x14ac:dyDescent="0.2">
      <c r="B228" s="12">
        <f>IF(LoanIsGood,IF(ROW()-ROW(PaymentSchedule[[#Headers],[PMT NO]])&gt;ScheduledNumberOfPayments,"",ROW()-ROW(PaymentSchedule[[#Headers],[PMT NO]])),"")</f>
        <v>217</v>
      </c>
      <c r="C228" s="13">
        <f>IF(PaymentSchedule[[#This Row],[PMT NO]]&lt;&gt;"",EOMONTH(LoanStartDate,ROW(PaymentSchedule[[#This Row],[PMT NO]])-ROW(PaymentSchedule[[#Headers],[PMT NO]])-2)+DAY(LoanStartDate),"")</f>
        <v>50533</v>
      </c>
      <c r="D228" s="14">
        <f>IF(PaymentSchedule[[#This Row],[PMT NO]]&lt;&gt;"",IF(ROW()-ROW(PaymentSchedule[[#Headers],[BEGINNING BALANCE]])=1,LoanAmount,INDEX(PaymentSchedule[ENDING BALANCE],ROW()-ROW(PaymentSchedule[[#Headers],[BEGINNING BALANCE]])-1)),"")</f>
        <v>63894.825905288242</v>
      </c>
      <c r="E228" s="14">
        <f>IF(PaymentSchedule[[#This Row],[PMT NO]]&lt;&gt;"",ScheduledPayment,"")</f>
        <v>648.59809656821528</v>
      </c>
      <c r="F228" s="25">
        <v>0</v>
      </c>
      <c r="G22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8" s="14">
        <f>IF(PaymentSchedule[[#This Row],[PMT NO]]&lt;&gt;"",PaymentSchedule[[#This Row],[TOTAL PAYMENT]]-PaymentSchedule[[#This Row],[INTEREST]],"")</f>
        <v>289.1897008509689</v>
      </c>
      <c r="I228" s="14">
        <f>IF(PaymentSchedule[[#This Row],[PMT NO]]&lt;&gt;"",PaymentSchedule[[#This Row],[BEGINNING BALANCE]]*(InterestRate/PaymentsPerYear),"")</f>
        <v>359.40839571724638</v>
      </c>
      <c r="J228" s="14">
        <f>IF(PaymentSchedule[[#This Row],[PMT NO]]&lt;&gt;"",IF(PaymentSchedule[[#This Row],[SCHEDULED PAYMENT]]+PaymentSchedule[[#This Row],[EXTRA PAYMENT]]&lt;=PaymentSchedule[[#This Row],[BEGINNING BALANCE]],PaymentSchedule[[#This Row],[BEGINNING BALANCE]]-PaymentSchedule[[#This Row],[PRINCIPAL]],0),"")</f>
        <v>63605.636204437273</v>
      </c>
      <c r="K228" s="14">
        <f>IF(PaymentSchedule[[#This Row],[PMT NO]]&lt;&gt;"",SUM(INDEX(PaymentSchedule[INTEREST],1,1):PaymentSchedule[[#This Row],[INTEREST]]),"")</f>
        <v>104351.42315974002</v>
      </c>
    </row>
    <row r="229" spans="2:11" x14ac:dyDescent="0.2">
      <c r="B229" s="12">
        <f>IF(LoanIsGood,IF(ROW()-ROW(PaymentSchedule[[#Headers],[PMT NO]])&gt;ScheduledNumberOfPayments,"",ROW()-ROW(PaymentSchedule[[#Headers],[PMT NO]])),"")</f>
        <v>218</v>
      </c>
      <c r="C229" s="13">
        <f>IF(PaymentSchedule[[#This Row],[PMT NO]]&lt;&gt;"",EOMONTH(LoanStartDate,ROW(PaymentSchedule[[#This Row],[PMT NO]])-ROW(PaymentSchedule[[#Headers],[PMT NO]])-2)+DAY(LoanStartDate),"")</f>
        <v>50564</v>
      </c>
      <c r="D229" s="14">
        <f>IF(PaymentSchedule[[#This Row],[PMT NO]]&lt;&gt;"",IF(ROW()-ROW(PaymentSchedule[[#Headers],[BEGINNING BALANCE]])=1,LoanAmount,INDEX(PaymentSchedule[ENDING BALANCE],ROW()-ROW(PaymentSchedule[[#Headers],[BEGINNING BALANCE]])-1)),"")</f>
        <v>63605.636204437273</v>
      </c>
      <c r="E229" s="14">
        <f>IF(PaymentSchedule[[#This Row],[PMT NO]]&lt;&gt;"",ScheduledPayment,"")</f>
        <v>648.59809656821528</v>
      </c>
      <c r="F229" s="25">
        <v>0</v>
      </c>
      <c r="G22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29" s="14">
        <f>IF(PaymentSchedule[[#This Row],[PMT NO]]&lt;&gt;"",PaymentSchedule[[#This Row],[TOTAL PAYMENT]]-PaymentSchedule[[#This Row],[INTEREST]],"")</f>
        <v>290.81639291825559</v>
      </c>
      <c r="I229" s="14">
        <f>IF(PaymentSchedule[[#This Row],[PMT NO]]&lt;&gt;"",PaymentSchedule[[#This Row],[BEGINNING BALANCE]]*(InterestRate/PaymentsPerYear),"")</f>
        <v>357.7817036499597</v>
      </c>
      <c r="J229" s="14">
        <f>IF(PaymentSchedule[[#This Row],[PMT NO]]&lt;&gt;"",IF(PaymentSchedule[[#This Row],[SCHEDULED PAYMENT]]+PaymentSchedule[[#This Row],[EXTRA PAYMENT]]&lt;=PaymentSchedule[[#This Row],[BEGINNING BALANCE]],PaymentSchedule[[#This Row],[BEGINNING BALANCE]]-PaymentSchedule[[#This Row],[PRINCIPAL]],0),"")</f>
        <v>63314.819811519017</v>
      </c>
      <c r="K229" s="14">
        <f>IF(PaymentSchedule[[#This Row],[PMT NO]]&lt;&gt;"",SUM(INDEX(PaymentSchedule[INTEREST],1,1):PaymentSchedule[[#This Row],[INTEREST]]),"")</f>
        <v>104709.20486338998</v>
      </c>
    </row>
    <row r="230" spans="2:11" x14ac:dyDescent="0.2">
      <c r="B230" s="12">
        <f>IF(LoanIsGood,IF(ROW()-ROW(PaymentSchedule[[#Headers],[PMT NO]])&gt;ScheduledNumberOfPayments,"",ROW()-ROW(PaymentSchedule[[#Headers],[PMT NO]])),"")</f>
        <v>219</v>
      </c>
      <c r="C230" s="13">
        <f>IF(PaymentSchedule[[#This Row],[PMT NO]]&lt;&gt;"",EOMONTH(LoanStartDate,ROW(PaymentSchedule[[#This Row],[PMT NO]])-ROW(PaymentSchedule[[#Headers],[PMT NO]])-2)+DAY(LoanStartDate),"")</f>
        <v>50594</v>
      </c>
      <c r="D230" s="14">
        <f>IF(PaymentSchedule[[#This Row],[PMT NO]]&lt;&gt;"",IF(ROW()-ROW(PaymentSchedule[[#Headers],[BEGINNING BALANCE]])=1,LoanAmount,INDEX(PaymentSchedule[ENDING BALANCE],ROW()-ROW(PaymentSchedule[[#Headers],[BEGINNING BALANCE]])-1)),"")</f>
        <v>63314.819811519017</v>
      </c>
      <c r="E230" s="14">
        <f>IF(PaymentSchedule[[#This Row],[PMT NO]]&lt;&gt;"",ScheduledPayment,"")</f>
        <v>648.59809656821528</v>
      </c>
      <c r="F230" s="25">
        <v>0</v>
      </c>
      <c r="G23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0" s="14">
        <f>IF(PaymentSchedule[[#This Row],[PMT NO]]&lt;&gt;"",PaymentSchedule[[#This Row],[TOTAL PAYMENT]]-PaymentSchedule[[#This Row],[INTEREST]],"")</f>
        <v>292.4522351284208</v>
      </c>
      <c r="I230" s="14">
        <f>IF(PaymentSchedule[[#This Row],[PMT NO]]&lt;&gt;"",PaymentSchedule[[#This Row],[BEGINNING BALANCE]]*(InterestRate/PaymentsPerYear),"")</f>
        <v>356.14586143979449</v>
      </c>
      <c r="J230" s="14">
        <f>IF(PaymentSchedule[[#This Row],[PMT NO]]&lt;&gt;"",IF(PaymentSchedule[[#This Row],[SCHEDULED PAYMENT]]+PaymentSchedule[[#This Row],[EXTRA PAYMENT]]&lt;=PaymentSchedule[[#This Row],[BEGINNING BALANCE]],PaymentSchedule[[#This Row],[BEGINNING BALANCE]]-PaymentSchedule[[#This Row],[PRINCIPAL]],0),"")</f>
        <v>63022.367576390599</v>
      </c>
      <c r="K230" s="14">
        <f>IF(PaymentSchedule[[#This Row],[PMT NO]]&lt;&gt;"",SUM(INDEX(PaymentSchedule[INTEREST],1,1):PaymentSchedule[[#This Row],[INTEREST]]),"")</f>
        <v>105065.35072482978</v>
      </c>
    </row>
    <row r="231" spans="2:11" x14ac:dyDescent="0.2">
      <c r="B231" s="12">
        <f>IF(LoanIsGood,IF(ROW()-ROW(PaymentSchedule[[#Headers],[PMT NO]])&gt;ScheduledNumberOfPayments,"",ROW()-ROW(PaymentSchedule[[#Headers],[PMT NO]])),"")</f>
        <v>220</v>
      </c>
      <c r="C231" s="13">
        <f>IF(PaymentSchedule[[#This Row],[PMT NO]]&lt;&gt;"",EOMONTH(LoanStartDate,ROW(PaymentSchedule[[#This Row],[PMT NO]])-ROW(PaymentSchedule[[#Headers],[PMT NO]])-2)+DAY(LoanStartDate),"")</f>
        <v>50625</v>
      </c>
      <c r="D231" s="14">
        <f>IF(PaymentSchedule[[#This Row],[PMT NO]]&lt;&gt;"",IF(ROW()-ROW(PaymentSchedule[[#Headers],[BEGINNING BALANCE]])=1,LoanAmount,INDEX(PaymentSchedule[ENDING BALANCE],ROW()-ROW(PaymentSchedule[[#Headers],[BEGINNING BALANCE]])-1)),"")</f>
        <v>63022.367576390599</v>
      </c>
      <c r="E231" s="14">
        <f>IF(PaymentSchedule[[#This Row],[PMT NO]]&lt;&gt;"",ScheduledPayment,"")</f>
        <v>648.59809656821528</v>
      </c>
      <c r="F231" s="25">
        <v>0</v>
      </c>
      <c r="G23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1" s="14">
        <f>IF(PaymentSchedule[[#This Row],[PMT NO]]&lt;&gt;"",PaymentSchedule[[#This Row],[TOTAL PAYMENT]]-PaymentSchedule[[#This Row],[INTEREST]],"")</f>
        <v>294.0972789510181</v>
      </c>
      <c r="I231" s="14">
        <f>IF(PaymentSchedule[[#This Row],[PMT NO]]&lt;&gt;"",PaymentSchedule[[#This Row],[BEGINNING BALANCE]]*(InterestRate/PaymentsPerYear),"")</f>
        <v>354.50081761719719</v>
      </c>
      <c r="J231" s="14">
        <f>IF(PaymentSchedule[[#This Row],[PMT NO]]&lt;&gt;"",IF(PaymentSchedule[[#This Row],[SCHEDULED PAYMENT]]+PaymentSchedule[[#This Row],[EXTRA PAYMENT]]&lt;=PaymentSchedule[[#This Row],[BEGINNING BALANCE]],PaymentSchedule[[#This Row],[BEGINNING BALANCE]]-PaymentSchedule[[#This Row],[PRINCIPAL]],0),"")</f>
        <v>62728.27029743958</v>
      </c>
      <c r="K231" s="14">
        <f>IF(PaymentSchedule[[#This Row],[PMT NO]]&lt;&gt;"",SUM(INDEX(PaymentSchedule[INTEREST],1,1):PaymentSchedule[[#This Row],[INTEREST]]),"")</f>
        <v>105419.85154244698</v>
      </c>
    </row>
    <row r="232" spans="2:11" x14ac:dyDescent="0.2">
      <c r="B232" s="12">
        <f>IF(LoanIsGood,IF(ROW()-ROW(PaymentSchedule[[#Headers],[PMT NO]])&gt;ScheduledNumberOfPayments,"",ROW()-ROW(PaymentSchedule[[#Headers],[PMT NO]])),"")</f>
        <v>221</v>
      </c>
      <c r="C232" s="13">
        <f>IF(PaymentSchedule[[#This Row],[PMT NO]]&lt;&gt;"",EOMONTH(LoanStartDate,ROW(PaymentSchedule[[#This Row],[PMT NO]])-ROW(PaymentSchedule[[#Headers],[PMT NO]])-2)+DAY(LoanStartDate),"")</f>
        <v>50656</v>
      </c>
      <c r="D232" s="14">
        <f>IF(PaymentSchedule[[#This Row],[PMT NO]]&lt;&gt;"",IF(ROW()-ROW(PaymentSchedule[[#Headers],[BEGINNING BALANCE]])=1,LoanAmount,INDEX(PaymentSchedule[ENDING BALANCE],ROW()-ROW(PaymentSchedule[[#Headers],[BEGINNING BALANCE]])-1)),"")</f>
        <v>62728.27029743958</v>
      </c>
      <c r="E232" s="14">
        <f>IF(PaymentSchedule[[#This Row],[PMT NO]]&lt;&gt;"",ScheduledPayment,"")</f>
        <v>648.59809656821528</v>
      </c>
      <c r="F232" s="25">
        <v>0</v>
      </c>
      <c r="G23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2" s="14">
        <f>IF(PaymentSchedule[[#This Row],[PMT NO]]&lt;&gt;"",PaymentSchedule[[#This Row],[TOTAL PAYMENT]]-PaymentSchedule[[#This Row],[INTEREST]],"")</f>
        <v>295.75157614511761</v>
      </c>
      <c r="I232" s="14">
        <f>IF(PaymentSchedule[[#This Row],[PMT NO]]&lt;&gt;"",PaymentSchedule[[#This Row],[BEGINNING BALANCE]]*(InterestRate/PaymentsPerYear),"")</f>
        <v>352.84652042309767</v>
      </c>
      <c r="J232" s="14">
        <f>IF(PaymentSchedule[[#This Row],[PMT NO]]&lt;&gt;"",IF(PaymentSchedule[[#This Row],[SCHEDULED PAYMENT]]+PaymentSchedule[[#This Row],[EXTRA PAYMENT]]&lt;=PaymentSchedule[[#This Row],[BEGINNING BALANCE]],PaymentSchedule[[#This Row],[BEGINNING BALANCE]]-PaymentSchedule[[#This Row],[PRINCIPAL]],0),"")</f>
        <v>62432.518721294466</v>
      </c>
      <c r="K232" s="14">
        <f>IF(PaymentSchedule[[#This Row],[PMT NO]]&lt;&gt;"",SUM(INDEX(PaymentSchedule[INTEREST],1,1):PaymentSchedule[[#This Row],[INTEREST]]),"")</f>
        <v>105772.69806287008</v>
      </c>
    </row>
    <row r="233" spans="2:11" x14ac:dyDescent="0.2">
      <c r="B233" s="12">
        <f>IF(LoanIsGood,IF(ROW()-ROW(PaymentSchedule[[#Headers],[PMT NO]])&gt;ScheduledNumberOfPayments,"",ROW()-ROW(PaymentSchedule[[#Headers],[PMT NO]])),"")</f>
        <v>222</v>
      </c>
      <c r="C233" s="13">
        <f>IF(PaymentSchedule[[#This Row],[PMT NO]]&lt;&gt;"",EOMONTH(LoanStartDate,ROW(PaymentSchedule[[#This Row],[PMT NO]])-ROW(PaymentSchedule[[#Headers],[PMT NO]])-2)+DAY(LoanStartDate),"")</f>
        <v>50686</v>
      </c>
      <c r="D233" s="14">
        <f>IF(PaymentSchedule[[#This Row],[PMT NO]]&lt;&gt;"",IF(ROW()-ROW(PaymentSchedule[[#Headers],[BEGINNING BALANCE]])=1,LoanAmount,INDEX(PaymentSchedule[ENDING BALANCE],ROW()-ROW(PaymentSchedule[[#Headers],[BEGINNING BALANCE]])-1)),"")</f>
        <v>62432.518721294466</v>
      </c>
      <c r="E233" s="14">
        <f>IF(PaymentSchedule[[#This Row],[PMT NO]]&lt;&gt;"",ScheduledPayment,"")</f>
        <v>648.59809656821528</v>
      </c>
      <c r="F233" s="25">
        <v>0</v>
      </c>
      <c r="G23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3" s="14">
        <f>IF(PaymentSchedule[[#This Row],[PMT NO]]&lt;&gt;"",PaymentSchedule[[#This Row],[TOTAL PAYMENT]]-PaymentSchedule[[#This Row],[INTEREST]],"")</f>
        <v>297.41517876093388</v>
      </c>
      <c r="I233" s="14">
        <f>IF(PaymentSchedule[[#This Row],[PMT NO]]&lt;&gt;"",PaymentSchedule[[#This Row],[BEGINNING BALANCE]]*(InterestRate/PaymentsPerYear),"")</f>
        <v>351.1829178072814</v>
      </c>
      <c r="J233" s="14">
        <f>IF(PaymentSchedule[[#This Row],[PMT NO]]&lt;&gt;"",IF(PaymentSchedule[[#This Row],[SCHEDULED PAYMENT]]+PaymentSchedule[[#This Row],[EXTRA PAYMENT]]&lt;=PaymentSchedule[[#This Row],[BEGINNING BALANCE]],PaymentSchedule[[#This Row],[BEGINNING BALANCE]]-PaymentSchedule[[#This Row],[PRINCIPAL]],0),"")</f>
        <v>62135.103542533529</v>
      </c>
      <c r="K233" s="14">
        <f>IF(PaymentSchedule[[#This Row],[PMT NO]]&lt;&gt;"",SUM(INDEX(PaymentSchedule[INTEREST],1,1):PaymentSchedule[[#This Row],[INTEREST]]),"")</f>
        <v>106123.88098067736</v>
      </c>
    </row>
    <row r="234" spans="2:11" x14ac:dyDescent="0.2">
      <c r="B234" s="12">
        <f>IF(LoanIsGood,IF(ROW()-ROW(PaymentSchedule[[#Headers],[PMT NO]])&gt;ScheduledNumberOfPayments,"",ROW()-ROW(PaymentSchedule[[#Headers],[PMT NO]])),"")</f>
        <v>223</v>
      </c>
      <c r="C234" s="13">
        <f>IF(PaymentSchedule[[#This Row],[PMT NO]]&lt;&gt;"",EOMONTH(LoanStartDate,ROW(PaymentSchedule[[#This Row],[PMT NO]])-ROW(PaymentSchedule[[#Headers],[PMT NO]])-2)+DAY(LoanStartDate),"")</f>
        <v>50717</v>
      </c>
      <c r="D234" s="14">
        <f>IF(PaymentSchedule[[#This Row],[PMT NO]]&lt;&gt;"",IF(ROW()-ROW(PaymentSchedule[[#Headers],[BEGINNING BALANCE]])=1,LoanAmount,INDEX(PaymentSchedule[ENDING BALANCE],ROW()-ROW(PaymentSchedule[[#Headers],[BEGINNING BALANCE]])-1)),"")</f>
        <v>62135.103542533529</v>
      </c>
      <c r="E234" s="14">
        <f>IF(PaymentSchedule[[#This Row],[PMT NO]]&lt;&gt;"",ScheduledPayment,"")</f>
        <v>648.59809656821528</v>
      </c>
      <c r="F234" s="25">
        <v>0</v>
      </c>
      <c r="G23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4" s="14">
        <f>IF(PaymentSchedule[[#This Row],[PMT NO]]&lt;&gt;"",PaymentSchedule[[#This Row],[TOTAL PAYMENT]]-PaymentSchedule[[#This Row],[INTEREST]],"")</f>
        <v>299.08813914146413</v>
      </c>
      <c r="I234" s="14">
        <f>IF(PaymentSchedule[[#This Row],[PMT NO]]&lt;&gt;"",PaymentSchedule[[#This Row],[BEGINNING BALANCE]]*(InterestRate/PaymentsPerYear),"")</f>
        <v>349.50995742675116</v>
      </c>
      <c r="J234" s="14">
        <f>IF(PaymentSchedule[[#This Row],[PMT NO]]&lt;&gt;"",IF(PaymentSchedule[[#This Row],[SCHEDULED PAYMENT]]+PaymentSchedule[[#This Row],[EXTRA PAYMENT]]&lt;=PaymentSchedule[[#This Row],[BEGINNING BALANCE]],PaymentSchedule[[#This Row],[BEGINNING BALANCE]]-PaymentSchedule[[#This Row],[PRINCIPAL]],0),"")</f>
        <v>61836.015403392063</v>
      </c>
      <c r="K234" s="14">
        <f>IF(PaymentSchedule[[#This Row],[PMT NO]]&lt;&gt;"",SUM(INDEX(PaymentSchedule[INTEREST],1,1):PaymentSchedule[[#This Row],[INTEREST]]),"")</f>
        <v>106473.39093810412</v>
      </c>
    </row>
    <row r="235" spans="2:11" x14ac:dyDescent="0.2">
      <c r="B235" s="12">
        <f>IF(LoanIsGood,IF(ROW()-ROW(PaymentSchedule[[#Headers],[PMT NO]])&gt;ScheduledNumberOfPayments,"",ROW()-ROW(PaymentSchedule[[#Headers],[PMT NO]])),"")</f>
        <v>224</v>
      </c>
      <c r="C235" s="13">
        <f>IF(PaymentSchedule[[#This Row],[PMT NO]]&lt;&gt;"",EOMONTH(LoanStartDate,ROW(PaymentSchedule[[#This Row],[PMT NO]])-ROW(PaymentSchedule[[#Headers],[PMT NO]])-2)+DAY(LoanStartDate),"")</f>
        <v>50747</v>
      </c>
      <c r="D235" s="14">
        <f>IF(PaymentSchedule[[#This Row],[PMT NO]]&lt;&gt;"",IF(ROW()-ROW(PaymentSchedule[[#Headers],[BEGINNING BALANCE]])=1,LoanAmount,INDEX(PaymentSchedule[ENDING BALANCE],ROW()-ROW(PaymentSchedule[[#Headers],[BEGINNING BALANCE]])-1)),"")</f>
        <v>61836.015403392063</v>
      </c>
      <c r="E235" s="14">
        <f>IF(PaymentSchedule[[#This Row],[PMT NO]]&lt;&gt;"",ScheduledPayment,"")</f>
        <v>648.59809656821528</v>
      </c>
      <c r="F235" s="25">
        <v>0</v>
      </c>
      <c r="G23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5" s="14">
        <f>IF(PaymentSchedule[[#This Row],[PMT NO]]&lt;&gt;"",PaymentSchedule[[#This Row],[TOTAL PAYMENT]]-PaymentSchedule[[#This Row],[INTEREST]],"")</f>
        <v>300.7705099241349</v>
      </c>
      <c r="I235" s="14">
        <f>IF(PaymentSchedule[[#This Row],[PMT NO]]&lt;&gt;"",PaymentSchedule[[#This Row],[BEGINNING BALANCE]]*(InterestRate/PaymentsPerYear),"")</f>
        <v>347.82758664408038</v>
      </c>
      <c r="J235" s="14">
        <f>IF(PaymentSchedule[[#This Row],[PMT NO]]&lt;&gt;"",IF(PaymentSchedule[[#This Row],[SCHEDULED PAYMENT]]+PaymentSchedule[[#This Row],[EXTRA PAYMENT]]&lt;=PaymentSchedule[[#This Row],[BEGINNING BALANCE]],PaymentSchedule[[#This Row],[BEGINNING BALANCE]]-PaymentSchedule[[#This Row],[PRINCIPAL]],0),"")</f>
        <v>61535.244893467927</v>
      </c>
      <c r="K235" s="14">
        <f>IF(PaymentSchedule[[#This Row],[PMT NO]]&lt;&gt;"",SUM(INDEX(PaymentSchedule[INTEREST],1,1):PaymentSchedule[[#This Row],[INTEREST]]),"")</f>
        <v>106821.2185247482</v>
      </c>
    </row>
    <row r="236" spans="2:11" x14ac:dyDescent="0.2">
      <c r="B236" s="12">
        <f>IF(LoanIsGood,IF(ROW()-ROW(PaymentSchedule[[#Headers],[PMT NO]])&gt;ScheduledNumberOfPayments,"",ROW()-ROW(PaymentSchedule[[#Headers],[PMT NO]])),"")</f>
        <v>225</v>
      </c>
      <c r="C236" s="13">
        <f>IF(PaymentSchedule[[#This Row],[PMT NO]]&lt;&gt;"",EOMONTH(LoanStartDate,ROW(PaymentSchedule[[#This Row],[PMT NO]])-ROW(PaymentSchedule[[#Headers],[PMT NO]])-2)+DAY(LoanStartDate),"")</f>
        <v>50778</v>
      </c>
      <c r="D236" s="14">
        <f>IF(PaymentSchedule[[#This Row],[PMT NO]]&lt;&gt;"",IF(ROW()-ROW(PaymentSchedule[[#Headers],[BEGINNING BALANCE]])=1,LoanAmount,INDEX(PaymentSchedule[ENDING BALANCE],ROW()-ROW(PaymentSchedule[[#Headers],[BEGINNING BALANCE]])-1)),"")</f>
        <v>61535.244893467927</v>
      </c>
      <c r="E236" s="14">
        <f>IF(PaymentSchedule[[#This Row],[PMT NO]]&lt;&gt;"",ScheduledPayment,"")</f>
        <v>648.59809656821528</v>
      </c>
      <c r="F236" s="25">
        <v>0</v>
      </c>
      <c r="G23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6" s="14">
        <f>IF(PaymentSchedule[[#This Row],[PMT NO]]&lt;&gt;"",PaymentSchedule[[#This Row],[TOTAL PAYMENT]]-PaymentSchedule[[#This Row],[INTEREST]],"")</f>
        <v>302.46234404245814</v>
      </c>
      <c r="I236" s="14">
        <f>IF(PaymentSchedule[[#This Row],[PMT NO]]&lt;&gt;"",PaymentSchedule[[#This Row],[BEGINNING BALANCE]]*(InterestRate/PaymentsPerYear),"")</f>
        <v>346.13575252575714</v>
      </c>
      <c r="J236" s="14">
        <f>IF(PaymentSchedule[[#This Row],[PMT NO]]&lt;&gt;"",IF(PaymentSchedule[[#This Row],[SCHEDULED PAYMENT]]+PaymentSchedule[[#This Row],[EXTRA PAYMENT]]&lt;=PaymentSchedule[[#This Row],[BEGINNING BALANCE]],PaymentSchedule[[#This Row],[BEGINNING BALANCE]]-PaymentSchedule[[#This Row],[PRINCIPAL]],0),"")</f>
        <v>61232.782549425472</v>
      </c>
      <c r="K236" s="14">
        <f>IF(PaymentSchedule[[#This Row],[PMT NO]]&lt;&gt;"",SUM(INDEX(PaymentSchedule[INTEREST],1,1):PaymentSchedule[[#This Row],[INTEREST]]),"")</f>
        <v>107167.35427727396</v>
      </c>
    </row>
    <row r="237" spans="2:11" x14ac:dyDescent="0.2">
      <c r="B237" s="12">
        <f>IF(LoanIsGood,IF(ROW()-ROW(PaymentSchedule[[#Headers],[PMT NO]])&gt;ScheduledNumberOfPayments,"",ROW()-ROW(PaymentSchedule[[#Headers],[PMT NO]])),"")</f>
        <v>226</v>
      </c>
      <c r="C237" s="13">
        <f>IF(PaymentSchedule[[#This Row],[PMT NO]]&lt;&gt;"",EOMONTH(LoanStartDate,ROW(PaymentSchedule[[#This Row],[PMT NO]])-ROW(PaymentSchedule[[#Headers],[PMT NO]])-2)+DAY(LoanStartDate),"")</f>
        <v>50809</v>
      </c>
      <c r="D237" s="14">
        <f>IF(PaymentSchedule[[#This Row],[PMT NO]]&lt;&gt;"",IF(ROW()-ROW(PaymentSchedule[[#Headers],[BEGINNING BALANCE]])=1,LoanAmount,INDEX(PaymentSchedule[ENDING BALANCE],ROW()-ROW(PaymentSchedule[[#Headers],[BEGINNING BALANCE]])-1)),"")</f>
        <v>61232.782549425472</v>
      </c>
      <c r="E237" s="14">
        <f>IF(PaymentSchedule[[#This Row],[PMT NO]]&lt;&gt;"",ScheduledPayment,"")</f>
        <v>648.59809656821528</v>
      </c>
      <c r="F237" s="25">
        <v>0</v>
      </c>
      <c r="G23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7" s="14">
        <f>IF(PaymentSchedule[[#This Row],[PMT NO]]&lt;&gt;"",PaymentSchedule[[#This Row],[TOTAL PAYMENT]]-PaymentSchedule[[#This Row],[INTEREST]],"")</f>
        <v>304.16369472769696</v>
      </c>
      <c r="I237" s="14">
        <f>IF(PaymentSchedule[[#This Row],[PMT NO]]&lt;&gt;"",PaymentSchedule[[#This Row],[BEGINNING BALANCE]]*(InterestRate/PaymentsPerYear),"")</f>
        <v>344.43440184051832</v>
      </c>
      <c r="J237" s="14">
        <f>IF(PaymentSchedule[[#This Row],[PMT NO]]&lt;&gt;"",IF(PaymentSchedule[[#This Row],[SCHEDULED PAYMENT]]+PaymentSchedule[[#This Row],[EXTRA PAYMENT]]&lt;=PaymentSchedule[[#This Row],[BEGINNING BALANCE]],PaymentSchedule[[#This Row],[BEGINNING BALANCE]]-PaymentSchedule[[#This Row],[PRINCIPAL]],0),"")</f>
        <v>60928.618854697772</v>
      </c>
      <c r="K237" s="14">
        <f>IF(PaymentSchedule[[#This Row],[PMT NO]]&lt;&gt;"",SUM(INDEX(PaymentSchedule[INTEREST],1,1):PaymentSchedule[[#This Row],[INTEREST]]),"")</f>
        <v>107511.78867911448</v>
      </c>
    </row>
    <row r="238" spans="2:11" x14ac:dyDescent="0.2">
      <c r="B238" s="12">
        <f>IF(LoanIsGood,IF(ROW()-ROW(PaymentSchedule[[#Headers],[PMT NO]])&gt;ScheduledNumberOfPayments,"",ROW()-ROW(PaymentSchedule[[#Headers],[PMT NO]])),"")</f>
        <v>227</v>
      </c>
      <c r="C238" s="13">
        <f>IF(PaymentSchedule[[#This Row],[PMT NO]]&lt;&gt;"",EOMONTH(LoanStartDate,ROW(PaymentSchedule[[#This Row],[PMT NO]])-ROW(PaymentSchedule[[#Headers],[PMT NO]])-2)+DAY(LoanStartDate),"")</f>
        <v>50837</v>
      </c>
      <c r="D238" s="14">
        <f>IF(PaymentSchedule[[#This Row],[PMT NO]]&lt;&gt;"",IF(ROW()-ROW(PaymentSchedule[[#Headers],[BEGINNING BALANCE]])=1,LoanAmount,INDEX(PaymentSchedule[ENDING BALANCE],ROW()-ROW(PaymentSchedule[[#Headers],[BEGINNING BALANCE]])-1)),"")</f>
        <v>60928.618854697772</v>
      </c>
      <c r="E238" s="14">
        <f>IF(PaymentSchedule[[#This Row],[PMT NO]]&lt;&gt;"",ScheduledPayment,"")</f>
        <v>648.59809656821528</v>
      </c>
      <c r="F238" s="25">
        <v>0</v>
      </c>
      <c r="G23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8" s="14">
        <f>IF(PaymentSchedule[[#This Row],[PMT NO]]&lt;&gt;"",PaymentSchedule[[#This Row],[TOTAL PAYMENT]]-PaymentSchedule[[#This Row],[INTEREST]],"")</f>
        <v>305.87461551054025</v>
      </c>
      <c r="I238" s="14">
        <f>IF(PaymentSchedule[[#This Row],[PMT NO]]&lt;&gt;"",PaymentSchedule[[#This Row],[BEGINNING BALANCE]]*(InterestRate/PaymentsPerYear),"")</f>
        <v>342.72348105767503</v>
      </c>
      <c r="J238" s="14">
        <f>IF(PaymentSchedule[[#This Row],[PMT NO]]&lt;&gt;"",IF(PaymentSchedule[[#This Row],[SCHEDULED PAYMENT]]+PaymentSchedule[[#This Row],[EXTRA PAYMENT]]&lt;=PaymentSchedule[[#This Row],[BEGINNING BALANCE]],PaymentSchedule[[#This Row],[BEGINNING BALANCE]]-PaymentSchedule[[#This Row],[PRINCIPAL]],0),"")</f>
        <v>60622.744239187232</v>
      </c>
      <c r="K238" s="14">
        <f>IF(PaymentSchedule[[#This Row],[PMT NO]]&lt;&gt;"",SUM(INDEX(PaymentSchedule[INTEREST],1,1):PaymentSchedule[[#This Row],[INTEREST]]),"")</f>
        <v>107854.51216017216</v>
      </c>
    </row>
    <row r="239" spans="2:11" x14ac:dyDescent="0.2">
      <c r="B239" s="12">
        <f>IF(LoanIsGood,IF(ROW()-ROW(PaymentSchedule[[#Headers],[PMT NO]])&gt;ScheduledNumberOfPayments,"",ROW()-ROW(PaymentSchedule[[#Headers],[PMT NO]])),"")</f>
        <v>228</v>
      </c>
      <c r="C239" s="13">
        <f>IF(PaymentSchedule[[#This Row],[PMT NO]]&lt;&gt;"",EOMONTH(LoanStartDate,ROW(PaymentSchedule[[#This Row],[PMT NO]])-ROW(PaymentSchedule[[#Headers],[PMT NO]])-2)+DAY(LoanStartDate),"")</f>
        <v>50868</v>
      </c>
      <c r="D239" s="14">
        <f>IF(PaymentSchedule[[#This Row],[PMT NO]]&lt;&gt;"",IF(ROW()-ROW(PaymentSchedule[[#Headers],[BEGINNING BALANCE]])=1,LoanAmount,INDEX(PaymentSchedule[ENDING BALANCE],ROW()-ROW(PaymentSchedule[[#Headers],[BEGINNING BALANCE]])-1)),"")</f>
        <v>60622.744239187232</v>
      </c>
      <c r="E239" s="14">
        <f>IF(PaymentSchedule[[#This Row],[PMT NO]]&lt;&gt;"",ScheduledPayment,"")</f>
        <v>648.59809656821528</v>
      </c>
      <c r="F239" s="25">
        <v>0</v>
      </c>
      <c r="G23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39" s="14">
        <f>IF(PaymentSchedule[[#This Row],[PMT NO]]&lt;&gt;"",PaymentSchedule[[#This Row],[TOTAL PAYMENT]]-PaymentSchedule[[#This Row],[INTEREST]],"")</f>
        <v>307.59516022278706</v>
      </c>
      <c r="I239" s="14">
        <f>IF(PaymentSchedule[[#This Row],[PMT NO]]&lt;&gt;"",PaymentSchedule[[#This Row],[BEGINNING BALANCE]]*(InterestRate/PaymentsPerYear),"")</f>
        <v>341.00293634542822</v>
      </c>
      <c r="J239" s="14">
        <f>IF(PaymentSchedule[[#This Row],[PMT NO]]&lt;&gt;"",IF(PaymentSchedule[[#This Row],[SCHEDULED PAYMENT]]+PaymentSchedule[[#This Row],[EXTRA PAYMENT]]&lt;=PaymentSchedule[[#This Row],[BEGINNING BALANCE]],PaymentSchedule[[#This Row],[BEGINNING BALANCE]]-PaymentSchedule[[#This Row],[PRINCIPAL]],0),"")</f>
        <v>60315.149078964445</v>
      </c>
      <c r="K239" s="14">
        <f>IF(PaymentSchedule[[#This Row],[PMT NO]]&lt;&gt;"",SUM(INDEX(PaymentSchedule[INTEREST],1,1):PaymentSchedule[[#This Row],[INTEREST]]),"")</f>
        <v>108195.51509651759</v>
      </c>
    </row>
    <row r="240" spans="2:11" x14ac:dyDescent="0.2">
      <c r="B240" s="12">
        <f>IF(LoanIsGood,IF(ROW()-ROW(PaymentSchedule[[#Headers],[PMT NO]])&gt;ScheduledNumberOfPayments,"",ROW()-ROW(PaymentSchedule[[#Headers],[PMT NO]])),"")</f>
        <v>229</v>
      </c>
      <c r="C240" s="13">
        <f>IF(PaymentSchedule[[#This Row],[PMT NO]]&lt;&gt;"",EOMONTH(LoanStartDate,ROW(PaymentSchedule[[#This Row],[PMT NO]])-ROW(PaymentSchedule[[#Headers],[PMT NO]])-2)+DAY(LoanStartDate),"")</f>
        <v>50898</v>
      </c>
      <c r="D240" s="14">
        <f>IF(PaymentSchedule[[#This Row],[PMT NO]]&lt;&gt;"",IF(ROW()-ROW(PaymentSchedule[[#Headers],[BEGINNING BALANCE]])=1,LoanAmount,INDEX(PaymentSchedule[ENDING BALANCE],ROW()-ROW(PaymentSchedule[[#Headers],[BEGINNING BALANCE]])-1)),"")</f>
        <v>60315.149078964445</v>
      </c>
      <c r="E240" s="14">
        <f>IF(PaymentSchedule[[#This Row],[PMT NO]]&lt;&gt;"",ScheduledPayment,"")</f>
        <v>648.59809656821528</v>
      </c>
      <c r="F240" s="25">
        <v>0</v>
      </c>
      <c r="G24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0" s="14">
        <f>IF(PaymentSchedule[[#This Row],[PMT NO]]&lt;&gt;"",PaymentSchedule[[#This Row],[TOTAL PAYMENT]]-PaymentSchedule[[#This Row],[INTEREST]],"")</f>
        <v>309.32538299904024</v>
      </c>
      <c r="I240" s="14">
        <f>IF(PaymentSchedule[[#This Row],[PMT NO]]&lt;&gt;"",PaymentSchedule[[#This Row],[BEGINNING BALANCE]]*(InterestRate/PaymentsPerYear),"")</f>
        <v>339.27271356917504</v>
      </c>
      <c r="J240" s="14">
        <f>IF(PaymentSchedule[[#This Row],[PMT NO]]&lt;&gt;"",IF(PaymentSchedule[[#This Row],[SCHEDULED PAYMENT]]+PaymentSchedule[[#This Row],[EXTRA PAYMENT]]&lt;=PaymentSchedule[[#This Row],[BEGINNING BALANCE]],PaymentSchedule[[#This Row],[BEGINNING BALANCE]]-PaymentSchedule[[#This Row],[PRINCIPAL]],0),"")</f>
        <v>60005.823695965402</v>
      </c>
      <c r="K240" s="14">
        <f>IF(PaymentSchedule[[#This Row],[PMT NO]]&lt;&gt;"",SUM(INDEX(PaymentSchedule[INTEREST],1,1):PaymentSchedule[[#This Row],[INTEREST]]),"")</f>
        <v>108534.78781008677</v>
      </c>
    </row>
    <row r="241" spans="2:11" x14ac:dyDescent="0.2">
      <c r="B241" s="12">
        <f>IF(LoanIsGood,IF(ROW()-ROW(PaymentSchedule[[#Headers],[PMT NO]])&gt;ScheduledNumberOfPayments,"",ROW()-ROW(PaymentSchedule[[#Headers],[PMT NO]])),"")</f>
        <v>230</v>
      </c>
      <c r="C241" s="13">
        <f>IF(PaymentSchedule[[#This Row],[PMT NO]]&lt;&gt;"",EOMONTH(LoanStartDate,ROW(PaymentSchedule[[#This Row],[PMT NO]])-ROW(PaymentSchedule[[#Headers],[PMT NO]])-2)+DAY(LoanStartDate),"")</f>
        <v>50929</v>
      </c>
      <c r="D241" s="14">
        <f>IF(PaymentSchedule[[#This Row],[PMT NO]]&lt;&gt;"",IF(ROW()-ROW(PaymentSchedule[[#Headers],[BEGINNING BALANCE]])=1,LoanAmount,INDEX(PaymentSchedule[ENDING BALANCE],ROW()-ROW(PaymentSchedule[[#Headers],[BEGINNING BALANCE]])-1)),"")</f>
        <v>60005.823695965402</v>
      </c>
      <c r="E241" s="14">
        <f>IF(PaymentSchedule[[#This Row],[PMT NO]]&lt;&gt;"",ScheduledPayment,"")</f>
        <v>648.59809656821528</v>
      </c>
      <c r="F241" s="25">
        <v>0</v>
      </c>
      <c r="G24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1" s="14">
        <f>IF(PaymentSchedule[[#This Row],[PMT NO]]&lt;&gt;"",PaymentSchedule[[#This Row],[TOTAL PAYMENT]]-PaymentSchedule[[#This Row],[INTEREST]],"")</f>
        <v>311.06533827840985</v>
      </c>
      <c r="I241" s="14">
        <f>IF(PaymentSchedule[[#This Row],[PMT NO]]&lt;&gt;"",PaymentSchedule[[#This Row],[BEGINNING BALANCE]]*(InterestRate/PaymentsPerYear),"")</f>
        <v>337.53275828980543</v>
      </c>
      <c r="J241" s="14">
        <f>IF(PaymentSchedule[[#This Row],[PMT NO]]&lt;&gt;"",IF(PaymentSchedule[[#This Row],[SCHEDULED PAYMENT]]+PaymentSchedule[[#This Row],[EXTRA PAYMENT]]&lt;=PaymentSchedule[[#This Row],[BEGINNING BALANCE]],PaymentSchedule[[#This Row],[BEGINNING BALANCE]]-PaymentSchedule[[#This Row],[PRINCIPAL]],0),"")</f>
        <v>59694.758357686995</v>
      </c>
      <c r="K241" s="14">
        <f>IF(PaymentSchedule[[#This Row],[PMT NO]]&lt;&gt;"",SUM(INDEX(PaymentSchedule[INTEREST],1,1):PaymentSchedule[[#This Row],[INTEREST]]),"")</f>
        <v>108872.32056837657</v>
      </c>
    </row>
    <row r="242" spans="2:11" x14ac:dyDescent="0.2">
      <c r="B242" s="12">
        <f>IF(LoanIsGood,IF(ROW()-ROW(PaymentSchedule[[#Headers],[PMT NO]])&gt;ScheduledNumberOfPayments,"",ROW()-ROW(PaymentSchedule[[#Headers],[PMT NO]])),"")</f>
        <v>231</v>
      </c>
      <c r="C242" s="13">
        <f>IF(PaymentSchedule[[#This Row],[PMT NO]]&lt;&gt;"",EOMONTH(LoanStartDate,ROW(PaymentSchedule[[#This Row],[PMT NO]])-ROW(PaymentSchedule[[#Headers],[PMT NO]])-2)+DAY(LoanStartDate),"")</f>
        <v>50959</v>
      </c>
      <c r="D242" s="14">
        <f>IF(PaymentSchedule[[#This Row],[PMT NO]]&lt;&gt;"",IF(ROW()-ROW(PaymentSchedule[[#Headers],[BEGINNING BALANCE]])=1,LoanAmount,INDEX(PaymentSchedule[ENDING BALANCE],ROW()-ROW(PaymentSchedule[[#Headers],[BEGINNING BALANCE]])-1)),"")</f>
        <v>59694.758357686995</v>
      </c>
      <c r="E242" s="14">
        <f>IF(PaymentSchedule[[#This Row],[PMT NO]]&lt;&gt;"",ScheduledPayment,"")</f>
        <v>648.59809656821528</v>
      </c>
      <c r="F242" s="25">
        <v>0</v>
      </c>
      <c r="G24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2" s="14">
        <f>IF(PaymentSchedule[[#This Row],[PMT NO]]&lt;&gt;"",PaymentSchedule[[#This Row],[TOTAL PAYMENT]]-PaymentSchedule[[#This Row],[INTEREST]],"")</f>
        <v>312.81508080622592</v>
      </c>
      <c r="I242" s="14">
        <f>IF(PaymentSchedule[[#This Row],[PMT NO]]&lt;&gt;"",PaymentSchedule[[#This Row],[BEGINNING BALANCE]]*(InterestRate/PaymentsPerYear),"")</f>
        <v>335.78301576198936</v>
      </c>
      <c r="J242" s="14">
        <f>IF(PaymentSchedule[[#This Row],[PMT NO]]&lt;&gt;"",IF(PaymentSchedule[[#This Row],[SCHEDULED PAYMENT]]+PaymentSchedule[[#This Row],[EXTRA PAYMENT]]&lt;=PaymentSchedule[[#This Row],[BEGINNING BALANCE]],PaymentSchedule[[#This Row],[BEGINNING BALANCE]]-PaymentSchedule[[#This Row],[PRINCIPAL]],0),"")</f>
        <v>59381.943276880767</v>
      </c>
      <c r="K242" s="14">
        <f>IF(PaymentSchedule[[#This Row],[PMT NO]]&lt;&gt;"",SUM(INDEX(PaymentSchedule[INTEREST],1,1):PaymentSchedule[[#This Row],[INTEREST]]),"")</f>
        <v>109208.10358413856</v>
      </c>
    </row>
    <row r="243" spans="2:11" x14ac:dyDescent="0.2">
      <c r="B243" s="12">
        <f>IF(LoanIsGood,IF(ROW()-ROW(PaymentSchedule[[#Headers],[PMT NO]])&gt;ScheduledNumberOfPayments,"",ROW()-ROW(PaymentSchedule[[#Headers],[PMT NO]])),"")</f>
        <v>232</v>
      </c>
      <c r="C243" s="13">
        <f>IF(PaymentSchedule[[#This Row],[PMT NO]]&lt;&gt;"",EOMONTH(LoanStartDate,ROW(PaymentSchedule[[#This Row],[PMT NO]])-ROW(PaymentSchedule[[#Headers],[PMT NO]])-2)+DAY(LoanStartDate),"")</f>
        <v>50990</v>
      </c>
      <c r="D243" s="14">
        <f>IF(PaymentSchedule[[#This Row],[PMT NO]]&lt;&gt;"",IF(ROW()-ROW(PaymentSchedule[[#Headers],[BEGINNING BALANCE]])=1,LoanAmount,INDEX(PaymentSchedule[ENDING BALANCE],ROW()-ROW(PaymentSchedule[[#Headers],[BEGINNING BALANCE]])-1)),"")</f>
        <v>59381.943276880767</v>
      </c>
      <c r="E243" s="14">
        <f>IF(PaymentSchedule[[#This Row],[PMT NO]]&lt;&gt;"",ScheduledPayment,"")</f>
        <v>648.59809656821528</v>
      </c>
      <c r="F243" s="25">
        <v>0</v>
      </c>
      <c r="G24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3" s="14">
        <f>IF(PaymentSchedule[[#This Row],[PMT NO]]&lt;&gt;"",PaymentSchedule[[#This Row],[TOTAL PAYMENT]]-PaymentSchedule[[#This Row],[INTEREST]],"")</f>
        <v>314.57466563576094</v>
      </c>
      <c r="I243" s="14">
        <f>IF(PaymentSchedule[[#This Row],[PMT NO]]&lt;&gt;"",PaymentSchedule[[#This Row],[BEGINNING BALANCE]]*(InterestRate/PaymentsPerYear),"")</f>
        <v>334.02343093245435</v>
      </c>
      <c r="J243" s="14">
        <f>IF(PaymentSchedule[[#This Row],[PMT NO]]&lt;&gt;"",IF(PaymentSchedule[[#This Row],[SCHEDULED PAYMENT]]+PaymentSchedule[[#This Row],[EXTRA PAYMENT]]&lt;=PaymentSchedule[[#This Row],[BEGINNING BALANCE]],PaymentSchedule[[#This Row],[BEGINNING BALANCE]]-PaymentSchedule[[#This Row],[PRINCIPAL]],0),"")</f>
        <v>59067.368611245009</v>
      </c>
      <c r="K243" s="14">
        <f>IF(PaymentSchedule[[#This Row],[PMT NO]]&lt;&gt;"",SUM(INDEX(PaymentSchedule[INTEREST],1,1):PaymentSchedule[[#This Row],[INTEREST]]),"")</f>
        <v>109542.12701507102</v>
      </c>
    </row>
    <row r="244" spans="2:11" x14ac:dyDescent="0.2">
      <c r="B244" s="12">
        <f>IF(LoanIsGood,IF(ROW()-ROW(PaymentSchedule[[#Headers],[PMT NO]])&gt;ScheduledNumberOfPayments,"",ROW()-ROW(PaymentSchedule[[#Headers],[PMT NO]])),"")</f>
        <v>233</v>
      </c>
      <c r="C244" s="13">
        <f>IF(PaymentSchedule[[#This Row],[PMT NO]]&lt;&gt;"",EOMONTH(LoanStartDate,ROW(PaymentSchedule[[#This Row],[PMT NO]])-ROW(PaymentSchedule[[#Headers],[PMT NO]])-2)+DAY(LoanStartDate),"")</f>
        <v>51021</v>
      </c>
      <c r="D244" s="14">
        <f>IF(PaymentSchedule[[#This Row],[PMT NO]]&lt;&gt;"",IF(ROW()-ROW(PaymentSchedule[[#Headers],[BEGINNING BALANCE]])=1,LoanAmount,INDEX(PaymentSchedule[ENDING BALANCE],ROW()-ROW(PaymentSchedule[[#Headers],[BEGINNING BALANCE]])-1)),"")</f>
        <v>59067.368611245009</v>
      </c>
      <c r="E244" s="14">
        <f>IF(PaymentSchedule[[#This Row],[PMT NO]]&lt;&gt;"",ScheduledPayment,"")</f>
        <v>648.59809656821528</v>
      </c>
      <c r="F244" s="25">
        <v>0</v>
      </c>
      <c r="G24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4" s="14">
        <f>IF(PaymentSchedule[[#This Row],[PMT NO]]&lt;&gt;"",PaymentSchedule[[#This Row],[TOTAL PAYMENT]]-PaymentSchedule[[#This Row],[INTEREST]],"")</f>
        <v>316.34414812996209</v>
      </c>
      <c r="I244" s="14">
        <f>IF(PaymentSchedule[[#This Row],[PMT NO]]&lt;&gt;"",PaymentSchedule[[#This Row],[BEGINNING BALANCE]]*(InterestRate/PaymentsPerYear),"")</f>
        <v>332.25394843825319</v>
      </c>
      <c r="J244" s="14">
        <f>IF(PaymentSchedule[[#This Row],[PMT NO]]&lt;&gt;"",IF(PaymentSchedule[[#This Row],[SCHEDULED PAYMENT]]+PaymentSchedule[[#This Row],[EXTRA PAYMENT]]&lt;=PaymentSchedule[[#This Row],[BEGINNING BALANCE]],PaymentSchedule[[#This Row],[BEGINNING BALANCE]]-PaymentSchedule[[#This Row],[PRINCIPAL]],0),"")</f>
        <v>58751.024463115049</v>
      </c>
      <c r="K244" s="14">
        <f>IF(PaymentSchedule[[#This Row],[PMT NO]]&lt;&gt;"",SUM(INDEX(PaymentSchedule[INTEREST],1,1):PaymentSchedule[[#This Row],[INTEREST]]),"")</f>
        <v>109874.38096350928</v>
      </c>
    </row>
    <row r="245" spans="2:11" x14ac:dyDescent="0.2">
      <c r="B245" s="12">
        <f>IF(LoanIsGood,IF(ROW()-ROW(PaymentSchedule[[#Headers],[PMT NO]])&gt;ScheduledNumberOfPayments,"",ROW()-ROW(PaymentSchedule[[#Headers],[PMT NO]])),"")</f>
        <v>234</v>
      </c>
      <c r="C245" s="13">
        <f>IF(PaymentSchedule[[#This Row],[PMT NO]]&lt;&gt;"",EOMONTH(LoanStartDate,ROW(PaymentSchedule[[#This Row],[PMT NO]])-ROW(PaymentSchedule[[#Headers],[PMT NO]])-2)+DAY(LoanStartDate),"")</f>
        <v>51051</v>
      </c>
      <c r="D245" s="14">
        <f>IF(PaymentSchedule[[#This Row],[PMT NO]]&lt;&gt;"",IF(ROW()-ROW(PaymentSchedule[[#Headers],[BEGINNING BALANCE]])=1,LoanAmount,INDEX(PaymentSchedule[ENDING BALANCE],ROW()-ROW(PaymentSchedule[[#Headers],[BEGINNING BALANCE]])-1)),"")</f>
        <v>58751.024463115049</v>
      </c>
      <c r="E245" s="14">
        <f>IF(PaymentSchedule[[#This Row],[PMT NO]]&lt;&gt;"",ScheduledPayment,"")</f>
        <v>648.59809656821528</v>
      </c>
      <c r="F245" s="25">
        <v>0</v>
      </c>
      <c r="G24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5" s="14">
        <f>IF(PaymentSchedule[[#This Row],[PMT NO]]&lt;&gt;"",PaymentSchedule[[#This Row],[TOTAL PAYMENT]]-PaymentSchedule[[#This Row],[INTEREST]],"")</f>
        <v>318.12358396319308</v>
      </c>
      <c r="I245" s="14">
        <f>IF(PaymentSchedule[[#This Row],[PMT NO]]&lt;&gt;"",PaymentSchedule[[#This Row],[BEGINNING BALANCE]]*(InterestRate/PaymentsPerYear),"")</f>
        <v>330.4745126050222</v>
      </c>
      <c r="J245" s="14">
        <f>IF(PaymentSchedule[[#This Row],[PMT NO]]&lt;&gt;"",IF(PaymentSchedule[[#This Row],[SCHEDULED PAYMENT]]+PaymentSchedule[[#This Row],[EXTRA PAYMENT]]&lt;=PaymentSchedule[[#This Row],[BEGINNING BALANCE]],PaymentSchedule[[#This Row],[BEGINNING BALANCE]]-PaymentSchedule[[#This Row],[PRINCIPAL]],0),"")</f>
        <v>58432.900879151857</v>
      </c>
      <c r="K245" s="14">
        <f>IF(PaymentSchedule[[#This Row],[PMT NO]]&lt;&gt;"",SUM(INDEX(PaymentSchedule[INTEREST],1,1):PaymentSchedule[[#This Row],[INTEREST]]),"")</f>
        <v>110204.8554761143</v>
      </c>
    </row>
    <row r="246" spans="2:11" x14ac:dyDescent="0.2">
      <c r="B246" s="12">
        <f>IF(LoanIsGood,IF(ROW()-ROW(PaymentSchedule[[#Headers],[PMT NO]])&gt;ScheduledNumberOfPayments,"",ROW()-ROW(PaymentSchedule[[#Headers],[PMT NO]])),"")</f>
        <v>235</v>
      </c>
      <c r="C246" s="13">
        <f>IF(PaymentSchedule[[#This Row],[PMT NO]]&lt;&gt;"",EOMONTH(LoanStartDate,ROW(PaymentSchedule[[#This Row],[PMT NO]])-ROW(PaymentSchedule[[#Headers],[PMT NO]])-2)+DAY(LoanStartDate),"")</f>
        <v>51082</v>
      </c>
      <c r="D246" s="14">
        <f>IF(PaymentSchedule[[#This Row],[PMT NO]]&lt;&gt;"",IF(ROW()-ROW(PaymentSchedule[[#Headers],[BEGINNING BALANCE]])=1,LoanAmount,INDEX(PaymentSchedule[ENDING BALANCE],ROW()-ROW(PaymentSchedule[[#Headers],[BEGINNING BALANCE]])-1)),"")</f>
        <v>58432.900879151857</v>
      </c>
      <c r="E246" s="14">
        <f>IF(PaymentSchedule[[#This Row],[PMT NO]]&lt;&gt;"",ScheduledPayment,"")</f>
        <v>648.59809656821528</v>
      </c>
      <c r="F246" s="25">
        <v>0</v>
      </c>
      <c r="G24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6" s="14">
        <f>IF(PaymentSchedule[[#This Row],[PMT NO]]&lt;&gt;"",PaymentSchedule[[#This Row],[TOTAL PAYMENT]]-PaymentSchedule[[#This Row],[INTEREST]],"")</f>
        <v>319.91302912298607</v>
      </c>
      <c r="I246" s="14">
        <f>IF(PaymentSchedule[[#This Row],[PMT NO]]&lt;&gt;"",PaymentSchedule[[#This Row],[BEGINNING BALANCE]]*(InterestRate/PaymentsPerYear),"")</f>
        <v>328.68506744522921</v>
      </c>
      <c r="J246" s="14">
        <f>IF(PaymentSchedule[[#This Row],[PMT NO]]&lt;&gt;"",IF(PaymentSchedule[[#This Row],[SCHEDULED PAYMENT]]+PaymentSchedule[[#This Row],[EXTRA PAYMENT]]&lt;=PaymentSchedule[[#This Row],[BEGINNING BALANCE]],PaymentSchedule[[#This Row],[BEGINNING BALANCE]]-PaymentSchedule[[#This Row],[PRINCIPAL]],0),"")</f>
        <v>58112.987850028869</v>
      </c>
      <c r="K246" s="14">
        <f>IF(PaymentSchedule[[#This Row],[PMT NO]]&lt;&gt;"",SUM(INDEX(PaymentSchedule[INTEREST],1,1):PaymentSchedule[[#This Row],[INTEREST]]),"")</f>
        <v>110533.54054355953</v>
      </c>
    </row>
    <row r="247" spans="2:11" x14ac:dyDescent="0.2">
      <c r="B247" s="12">
        <f>IF(LoanIsGood,IF(ROW()-ROW(PaymentSchedule[[#Headers],[PMT NO]])&gt;ScheduledNumberOfPayments,"",ROW()-ROW(PaymentSchedule[[#Headers],[PMT NO]])),"")</f>
        <v>236</v>
      </c>
      <c r="C247" s="13">
        <f>IF(PaymentSchedule[[#This Row],[PMT NO]]&lt;&gt;"",EOMONTH(LoanStartDate,ROW(PaymentSchedule[[#This Row],[PMT NO]])-ROW(PaymentSchedule[[#Headers],[PMT NO]])-2)+DAY(LoanStartDate),"")</f>
        <v>51112</v>
      </c>
      <c r="D247" s="14">
        <f>IF(PaymentSchedule[[#This Row],[PMT NO]]&lt;&gt;"",IF(ROW()-ROW(PaymentSchedule[[#Headers],[BEGINNING BALANCE]])=1,LoanAmount,INDEX(PaymentSchedule[ENDING BALANCE],ROW()-ROW(PaymentSchedule[[#Headers],[BEGINNING BALANCE]])-1)),"")</f>
        <v>58112.987850028869</v>
      </c>
      <c r="E247" s="14">
        <f>IF(PaymentSchedule[[#This Row],[PMT NO]]&lt;&gt;"",ScheduledPayment,"")</f>
        <v>648.59809656821528</v>
      </c>
      <c r="F247" s="25">
        <v>0</v>
      </c>
      <c r="G24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7" s="14">
        <f>IF(PaymentSchedule[[#This Row],[PMT NO]]&lt;&gt;"",PaymentSchedule[[#This Row],[TOTAL PAYMENT]]-PaymentSchedule[[#This Row],[INTEREST]],"")</f>
        <v>321.71253991180288</v>
      </c>
      <c r="I247" s="14">
        <f>IF(PaymentSchedule[[#This Row],[PMT NO]]&lt;&gt;"",PaymentSchedule[[#This Row],[BEGINNING BALANCE]]*(InterestRate/PaymentsPerYear),"")</f>
        <v>326.8855566564124</v>
      </c>
      <c r="J247" s="14">
        <f>IF(PaymentSchedule[[#This Row],[PMT NO]]&lt;&gt;"",IF(PaymentSchedule[[#This Row],[SCHEDULED PAYMENT]]+PaymentSchedule[[#This Row],[EXTRA PAYMENT]]&lt;=PaymentSchedule[[#This Row],[BEGINNING BALANCE]],PaymentSchedule[[#This Row],[BEGINNING BALANCE]]-PaymentSchedule[[#This Row],[PRINCIPAL]],0),"")</f>
        <v>57791.275310117067</v>
      </c>
      <c r="K247" s="14">
        <f>IF(PaymentSchedule[[#This Row],[PMT NO]]&lt;&gt;"",SUM(INDEX(PaymentSchedule[INTEREST],1,1):PaymentSchedule[[#This Row],[INTEREST]]),"")</f>
        <v>110860.42610021595</v>
      </c>
    </row>
    <row r="248" spans="2:11" x14ac:dyDescent="0.2">
      <c r="B248" s="12">
        <f>IF(LoanIsGood,IF(ROW()-ROW(PaymentSchedule[[#Headers],[PMT NO]])&gt;ScheduledNumberOfPayments,"",ROW()-ROW(PaymentSchedule[[#Headers],[PMT NO]])),"")</f>
        <v>237</v>
      </c>
      <c r="C248" s="13">
        <f>IF(PaymentSchedule[[#This Row],[PMT NO]]&lt;&gt;"",EOMONTH(LoanStartDate,ROW(PaymentSchedule[[#This Row],[PMT NO]])-ROW(PaymentSchedule[[#Headers],[PMT NO]])-2)+DAY(LoanStartDate),"")</f>
        <v>51143</v>
      </c>
      <c r="D248" s="14">
        <f>IF(PaymentSchedule[[#This Row],[PMT NO]]&lt;&gt;"",IF(ROW()-ROW(PaymentSchedule[[#Headers],[BEGINNING BALANCE]])=1,LoanAmount,INDEX(PaymentSchedule[ENDING BALANCE],ROW()-ROW(PaymentSchedule[[#Headers],[BEGINNING BALANCE]])-1)),"")</f>
        <v>57791.275310117067</v>
      </c>
      <c r="E248" s="14">
        <f>IF(PaymentSchedule[[#This Row],[PMT NO]]&lt;&gt;"",ScheduledPayment,"")</f>
        <v>648.59809656821528</v>
      </c>
      <c r="F248" s="25">
        <v>0</v>
      </c>
      <c r="G24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8" s="14">
        <f>IF(PaymentSchedule[[#This Row],[PMT NO]]&lt;&gt;"",PaymentSchedule[[#This Row],[TOTAL PAYMENT]]-PaymentSchedule[[#This Row],[INTEREST]],"")</f>
        <v>323.52217294880671</v>
      </c>
      <c r="I248" s="14">
        <f>IF(PaymentSchedule[[#This Row],[PMT NO]]&lt;&gt;"",PaymentSchedule[[#This Row],[BEGINNING BALANCE]]*(InterestRate/PaymentsPerYear),"")</f>
        <v>325.07592361940857</v>
      </c>
      <c r="J248" s="14">
        <f>IF(PaymentSchedule[[#This Row],[PMT NO]]&lt;&gt;"",IF(PaymentSchedule[[#This Row],[SCHEDULED PAYMENT]]+PaymentSchedule[[#This Row],[EXTRA PAYMENT]]&lt;=PaymentSchedule[[#This Row],[BEGINNING BALANCE]],PaymentSchedule[[#This Row],[BEGINNING BALANCE]]-PaymentSchedule[[#This Row],[PRINCIPAL]],0),"")</f>
        <v>57467.753137168263</v>
      </c>
      <c r="K248" s="14">
        <f>IF(PaymentSchedule[[#This Row],[PMT NO]]&lt;&gt;"",SUM(INDEX(PaymentSchedule[INTEREST],1,1):PaymentSchedule[[#This Row],[INTEREST]]),"")</f>
        <v>111185.50202383536</v>
      </c>
    </row>
    <row r="249" spans="2:11" x14ac:dyDescent="0.2">
      <c r="B249" s="12">
        <f>IF(LoanIsGood,IF(ROW()-ROW(PaymentSchedule[[#Headers],[PMT NO]])&gt;ScheduledNumberOfPayments,"",ROW()-ROW(PaymentSchedule[[#Headers],[PMT NO]])),"")</f>
        <v>238</v>
      </c>
      <c r="C249" s="13">
        <f>IF(PaymentSchedule[[#This Row],[PMT NO]]&lt;&gt;"",EOMONTH(LoanStartDate,ROW(PaymentSchedule[[#This Row],[PMT NO]])-ROW(PaymentSchedule[[#Headers],[PMT NO]])-2)+DAY(LoanStartDate),"")</f>
        <v>51174</v>
      </c>
      <c r="D249" s="14">
        <f>IF(PaymentSchedule[[#This Row],[PMT NO]]&lt;&gt;"",IF(ROW()-ROW(PaymentSchedule[[#Headers],[BEGINNING BALANCE]])=1,LoanAmount,INDEX(PaymentSchedule[ENDING BALANCE],ROW()-ROW(PaymentSchedule[[#Headers],[BEGINNING BALANCE]])-1)),"")</f>
        <v>57467.753137168263</v>
      </c>
      <c r="E249" s="14">
        <f>IF(PaymentSchedule[[#This Row],[PMT NO]]&lt;&gt;"",ScheduledPayment,"")</f>
        <v>648.59809656821528</v>
      </c>
      <c r="F249" s="25">
        <v>0</v>
      </c>
      <c r="G24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49" s="14">
        <f>IF(PaymentSchedule[[#This Row],[PMT NO]]&lt;&gt;"",PaymentSchedule[[#This Row],[TOTAL PAYMENT]]-PaymentSchedule[[#This Row],[INTEREST]],"")</f>
        <v>325.34198517164378</v>
      </c>
      <c r="I249" s="14">
        <f>IF(PaymentSchedule[[#This Row],[PMT NO]]&lt;&gt;"",PaymentSchedule[[#This Row],[BEGINNING BALANCE]]*(InterestRate/PaymentsPerYear),"")</f>
        <v>323.2561113965715</v>
      </c>
      <c r="J249" s="14">
        <f>IF(PaymentSchedule[[#This Row],[PMT NO]]&lt;&gt;"",IF(PaymentSchedule[[#This Row],[SCHEDULED PAYMENT]]+PaymentSchedule[[#This Row],[EXTRA PAYMENT]]&lt;=PaymentSchedule[[#This Row],[BEGINNING BALANCE]],PaymentSchedule[[#This Row],[BEGINNING BALANCE]]-PaymentSchedule[[#This Row],[PRINCIPAL]],0),"")</f>
        <v>57142.411151996617</v>
      </c>
      <c r="K249" s="14">
        <f>IF(PaymentSchedule[[#This Row],[PMT NO]]&lt;&gt;"",SUM(INDEX(PaymentSchedule[INTEREST],1,1):PaymentSchedule[[#This Row],[INTEREST]]),"")</f>
        <v>111508.75813523194</v>
      </c>
    </row>
    <row r="250" spans="2:11" x14ac:dyDescent="0.2">
      <c r="B250" s="12">
        <f>IF(LoanIsGood,IF(ROW()-ROW(PaymentSchedule[[#Headers],[PMT NO]])&gt;ScheduledNumberOfPayments,"",ROW()-ROW(PaymentSchedule[[#Headers],[PMT NO]])),"")</f>
        <v>239</v>
      </c>
      <c r="C250" s="13">
        <f>IF(PaymentSchedule[[#This Row],[PMT NO]]&lt;&gt;"",EOMONTH(LoanStartDate,ROW(PaymentSchedule[[#This Row],[PMT NO]])-ROW(PaymentSchedule[[#Headers],[PMT NO]])-2)+DAY(LoanStartDate),"")</f>
        <v>51203</v>
      </c>
      <c r="D250" s="14">
        <f>IF(PaymentSchedule[[#This Row],[PMT NO]]&lt;&gt;"",IF(ROW()-ROW(PaymentSchedule[[#Headers],[BEGINNING BALANCE]])=1,LoanAmount,INDEX(PaymentSchedule[ENDING BALANCE],ROW()-ROW(PaymentSchedule[[#Headers],[BEGINNING BALANCE]])-1)),"")</f>
        <v>57142.411151996617</v>
      </c>
      <c r="E250" s="14">
        <f>IF(PaymentSchedule[[#This Row],[PMT NO]]&lt;&gt;"",ScheduledPayment,"")</f>
        <v>648.59809656821528</v>
      </c>
      <c r="F250" s="25">
        <v>0</v>
      </c>
      <c r="G25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0" s="14">
        <f>IF(PaymentSchedule[[#This Row],[PMT NO]]&lt;&gt;"",PaymentSchedule[[#This Row],[TOTAL PAYMENT]]-PaymentSchedule[[#This Row],[INTEREST]],"")</f>
        <v>327.17203383823426</v>
      </c>
      <c r="I250" s="14">
        <f>IF(PaymentSchedule[[#This Row],[PMT NO]]&lt;&gt;"",PaymentSchedule[[#This Row],[BEGINNING BALANCE]]*(InterestRate/PaymentsPerYear),"")</f>
        <v>321.42606272998103</v>
      </c>
      <c r="J250" s="14">
        <f>IF(PaymentSchedule[[#This Row],[PMT NO]]&lt;&gt;"",IF(PaymentSchedule[[#This Row],[SCHEDULED PAYMENT]]+PaymentSchedule[[#This Row],[EXTRA PAYMENT]]&lt;=PaymentSchedule[[#This Row],[BEGINNING BALANCE]],PaymentSchedule[[#This Row],[BEGINNING BALANCE]]-PaymentSchedule[[#This Row],[PRINCIPAL]],0),"")</f>
        <v>56815.239118158381</v>
      </c>
      <c r="K250" s="14">
        <f>IF(PaymentSchedule[[#This Row],[PMT NO]]&lt;&gt;"",SUM(INDEX(PaymentSchedule[INTEREST],1,1):PaymentSchedule[[#This Row],[INTEREST]]),"")</f>
        <v>111830.18419796192</v>
      </c>
    </row>
    <row r="251" spans="2:11" x14ac:dyDescent="0.2">
      <c r="B251" s="12">
        <f>IF(LoanIsGood,IF(ROW()-ROW(PaymentSchedule[[#Headers],[PMT NO]])&gt;ScheduledNumberOfPayments,"",ROW()-ROW(PaymentSchedule[[#Headers],[PMT NO]])),"")</f>
        <v>240</v>
      </c>
      <c r="C251" s="13">
        <f>IF(PaymentSchedule[[#This Row],[PMT NO]]&lt;&gt;"",EOMONTH(LoanStartDate,ROW(PaymentSchedule[[#This Row],[PMT NO]])-ROW(PaymentSchedule[[#Headers],[PMT NO]])-2)+DAY(LoanStartDate),"")</f>
        <v>51234</v>
      </c>
      <c r="D251" s="14">
        <f>IF(PaymentSchedule[[#This Row],[PMT NO]]&lt;&gt;"",IF(ROW()-ROW(PaymentSchedule[[#Headers],[BEGINNING BALANCE]])=1,LoanAmount,INDEX(PaymentSchedule[ENDING BALANCE],ROW()-ROW(PaymentSchedule[[#Headers],[BEGINNING BALANCE]])-1)),"")</f>
        <v>56815.239118158381</v>
      </c>
      <c r="E251" s="14">
        <f>IF(PaymentSchedule[[#This Row],[PMT NO]]&lt;&gt;"",ScheduledPayment,"")</f>
        <v>648.59809656821528</v>
      </c>
      <c r="F251" s="25">
        <v>0</v>
      </c>
      <c r="G25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1" s="14">
        <f>IF(PaymentSchedule[[#This Row],[PMT NO]]&lt;&gt;"",PaymentSchedule[[#This Row],[TOTAL PAYMENT]]-PaymentSchedule[[#This Row],[INTEREST]],"")</f>
        <v>329.01237652857435</v>
      </c>
      <c r="I251" s="14">
        <f>IF(PaymentSchedule[[#This Row],[PMT NO]]&lt;&gt;"",PaymentSchedule[[#This Row],[BEGINNING BALANCE]]*(InterestRate/PaymentsPerYear),"")</f>
        <v>319.58572003964093</v>
      </c>
      <c r="J251" s="14">
        <f>IF(PaymentSchedule[[#This Row],[PMT NO]]&lt;&gt;"",IF(PaymentSchedule[[#This Row],[SCHEDULED PAYMENT]]+PaymentSchedule[[#This Row],[EXTRA PAYMENT]]&lt;=PaymentSchedule[[#This Row],[BEGINNING BALANCE]],PaymentSchedule[[#This Row],[BEGINNING BALANCE]]-PaymentSchedule[[#This Row],[PRINCIPAL]],0),"")</f>
        <v>56486.226741629805</v>
      </c>
      <c r="K251" s="14">
        <f>IF(PaymentSchedule[[#This Row],[PMT NO]]&lt;&gt;"",SUM(INDEX(PaymentSchedule[INTEREST],1,1):PaymentSchedule[[#This Row],[INTEREST]]),"")</f>
        <v>112149.76991800156</v>
      </c>
    </row>
    <row r="252" spans="2:11" x14ac:dyDescent="0.2">
      <c r="B252" s="12">
        <f>IF(LoanIsGood,IF(ROW()-ROW(PaymentSchedule[[#Headers],[PMT NO]])&gt;ScheduledNumberOfPayments,"",ROW()-ROW(PaymentSchedule[[#Headers],[PMT NO]])),"")</f>
        <v>241</v>
      </c>
      <c r="C252" s="13">
        <f>IF(PaymentSchedule[[#This Row],[PMT NO]]&lt;&gt;"",EOMONTH(LoanStartDate,ROW(PaymentSchedule[[#This Row],[PMT NO]])-ROW(PaymentSchedule[[#Headers],[PMT NO]])-2)+DAY(LoanStartDate),"")</f>
        <v>51264</v>
      </c>
      <c r="D252" s="14">
        <f>IF(PaymentSchedule[[#This Row],[PMT NO]]&lt;&gt;"",IF(ROW()-ROW(PaymentSchedule[[#Headers],[BEGINNING BALANCE]])=1,LoanAmount,INDEX(PaymentSchedule[ENDING BALANCE],ROW()-ROW(PaymentSchedule[[#Headers],[BEGINNING BALANCE]])-1)),"")</f>
        <v>56486.226741629805</v>
      </c>
      <c r="E252" s="14">
        <f>IF(PaymentSchedule[[#This Row],[PMT NO]]&lt;&gt;"",ScheduledPayment,"")</f>
        <v>648.59809656821528</v>
      </c>
      <c r="F252" s="25">
        <v>0</v>
      </c>
      <c r="G25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2" s="14">
        <f>IF(PaymentSchedule[[#This Row],[PMT NO]]&lt;&gt;"",PaymentSchedule[[#This Row],[TOTAL PAYMENT]]-PaymentSchedule[[#This Row],[INTEREST]],"")</f>
        <v>330.86307114654761</v>
      </c>
      <c r="I252" s="14">
        <f>IF(PaymentSchedule[[#This Row],[PMT NO]]&lt;&gt;"",PaymentSchedule[[#This Row],[BEGINNING BALANCE]]*(InterestRate/PaymentsPerYear),"")</f>
        <v>317.73502542166767</v>
      </c>
      <c r="J252" s="14">
        <f>IF(PaymentSchedule[[#This Row],[PMT NO]]&lt;&gt;"",IF(PaymentSchedule[[#This Row],[SCHEDULED PAYMENT]]+PaymentSchedule[[#This Row],[EXTRA PAYMENT]]&lt;=PaymentSchedule[[#This Row],[BEGINNING BALANCE]],PaymentSchedule[[#This Row],[BEGINNING BALANCE]]-PaymentSchedule[[#This Row],[PRINCIPAL]],0),"")</f>
        <v>56155.363670483261</v>
      </c>
      <c r="K252" s="14">
        <f>IF(PaymentSchedule[[#This Row],[PMT NO]]&lt;&gt;"",SUM(INDEX(PaymentSchedule[INTEREST],1,1):PaymentSchedule[[#This Row],[INTEREST]]),"")</f>
        <v>112467.50494342324</v>
      </c>
    </row>
    <row r="253" spans="2:11" x14ac:dyDescent="0.2">
      <c r="B253" s="12">
        <f>IF(LoanIsGood,IF(ROW()-ROW(PaymentSchedule[[#Headers],[PMT NO]])&gt;ScheduledNumberOfPayments,"",ROW()-ROW(PaymentSchedule[[#Headers],[PMT NO]])),"")</f>
        <v>242</v>
      </c>
      <c r="C253" s="13">
        <f>IF(PaymentSchedule[[#This Row],[PMT NO]]&lt;&gt;"",EOMONTH(LoanStartDate,ROW(PaymentSchedule[[#This Row],[PMT NO]])-ROW(PaymentSchedule[[#Headers],[PMT NO]])-2)+DAY(LoanStartDate),"")</f>
        <v>51295</v>
      </c>
      <c r="D253" s="14">
        <f>IF(PaymentSchedule[[#This Row],[PMT NO]]&lt;&gt;"",IF(ROW()-ROW(PaymentSchedule[[#Headers],[BEGINNING BALANCE]])=1,LoanAmount,INDEX(PaymentSchedule[ENDING BALANCE],ROW()-ROW(PaymentSchedule[[#Headers],[BEGINNING BALANCE]])-1)),"")</f>
        <v>56155.363670483261</v>
      </c>
      <c r="E253" s="14">
        <f>IF(PaymentSchedule[[#This Row],[PMT NO]]&lt;&gt;"",ScheduledPayment,"")</f>
        <v>648.59809656821528</v>
      </c>
      <c r="F253" s="25">
        <v>0</v>
      </c>
      <c r="G25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3" s="14">
        <f>IF(PaymentSchedule[[#This Row],[PMT NO]]&lt;&gt;"",PaymentSchedule[[#This Row],[TOTAL PAYMENT]]-PaymentSchedule[[#This Row],[INTEREST]],"")</f>
        <v>332.72417592174691</v>
      </c>
      <c r="I253" s="14">
        <f>IF(PaymentSchedule[[#This Row],[PMT NO]]&lt;&gt;"",PaymentSchedule[[#This Row],[BEGINNING BALANCE]]*(InterestRate/PaymentsPerYear),"")</f>
        <v>315.87392064646838</v>
      </c>
      <c r="J253" s="14">
        <f>IF(PaymentSchedule[[#This Row],[PMT NO]]&lt;&gt;"",IF(PaymentSchedule[[#This Row],[SCHEDULED PAYMENT]]+PaymentSchedule[[#This Row],[EXTRA PAYMENT]]&lt;=PaymentSchedule[[#This Row],[BEGINNING BALANCE]],PaymentSchedule[[#This Row],[BEGINNING BALANCE]]-PaymentSchedule[[#This Row],[PRINCIPAL]],0),"")</f>
        <v>55822.63949456151</v>
      </c>
      <c r="K253" s="14">
        <f>IF(PaymentSchedule[[#This Row],[PMT NO]]&lt;&gt;"",SUM(INDEX(PaymentSchedule[INTEREST],1,1):PaymentSchedule[[#This Row],[INTEREST]]),"")</f>
        <v>112783.3788640697</v>
      </c>
    </row>
    <row r="254" spans="2:11" x14ac:dyDescent="0.2">
      <c r="B254" s="12">
        <f>IF(LoanIsGood,IF(ROW()-ROW(PaymentSchedule[[#Headers],[PMT NO]])&gt;ScheduledNumberOfPayments,"",ROW()-ROW(PaymentSchedule[[#Headers],[PMT NO]])),"")</f>
        <v>243</v>
      </c>
      <c r="C254" s="13">
        <f>IF(PaymentSchedule[[#This Row],[PMT NO]]&lt;&gt;"",EOMONTH(LoanStartDate,ROW(PaymentSchedule[[#This Row],[PMT NO]])-ROW(PaymentSchedule[[#Headers],[PMT NO]])-2)+DAY(LoanStartDate),"")</f>
        <v>51325</v>
      </c>
      <c r="D254" s="14">
        <f>IF(PaymentSchedule[[#This Row],[PMT NO]]&lt;&gt;"",IF(ROW()-ROW(PaymentSchedule[[#Headers],[BEGINNING BALANCE]])=1,LoanAmount,INDEX(PaymentSchedule[ENDING BALANCE],ROW()-ROW(PaymentSchedule[[#Headers],[BEGINNING BALANCE]])-1)),"")</f>
        <v>55822.63949456151</v>
      </c>
      <c r="E254" s="14">
        <f>IF(PaymentSchedule[[#This Row],[PMT NO]]&lt;&gt;"",ScheduledPayment,"")</f>
        <v>648.59809656821528</v>
      </c>
      <c r="F254" s="25">
        <v>0</v>
      </c>
      <c r="G25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4" s="14">
        <f>IF(PaymentSchedule[[#This Row],[PMT NO]]&lt;&gt;"",PaymentSchedule[[#This Row],[TOTAL PAYMENT]]-PaymentSchedule[[#This Row],[INTEREST]],"")</f>
        <v>334.59574941130677</v>
      </c>
      <c r="I254" s="14">
        <f>IF(PaymentSchedule[[#This Row],[PMT NO]]&lt;&gt;"",PaymentSchedule[[#This Row],[BEGINNING BALANCE]]*(InterestRate/PaymentsPerYear),"")</f>
        <v>314.00234715690851</v>
      </c>
      <c r="J254" s="14">
        <f>IF(PaymentSchedule[[#This Row],[PMT NO]]&lt;&gt;"",IF(PaymentSchedule[[#This Row],[SCHEDULED PAYMENT]]+PaymentSchedule[[#This Row],[EXTRA PAYMENT]]&lt;=PaymentSchedule[[#This Row],[BEGINNING BALANCE]],PaymentSchedule[[#This Row],[BEGINNING BALANCE]]-PaymentSchedule[[#This Row],[PRINCIPAL]],0),"")</f>
        <v>55488.0437451502</v>
      </c>
      <c r="K254" s="14">
        <f>IF(PaymentSchedule[[#This Row],[PMT NO]]&lt;&gt;"",SUM(INDEX(PaymentSchedule[INTEREST],1,1):PaymentSchedule[[#This Row],[INTEREST]]),"")</f>
        <v>113097.38121122662</v>
      </c>
    </row>
    <row r="255" spans="2:11" x14ac:dyDescent="0.2">
      <c r="B255" s="12">
        <f>IF(LoanIsGood,IF(ROW()-ROW(PaymentSchedule[[#Headers],[PMT NO]])&gt;ScheduledNumberOfPayments,"",ROW()-ROW(PaymentSchedule[[#Headers],[PMT NO]])),"")</f>
        <v>244</v>
      </c>
      <c r="C255" s="13">
        <f>IF(PaymentSchedule[[#This Row],[PMT NO]]&lt;&gt;"",EOMONTH(LoanStartDate,ROW(PaymentSchedule[[#This Row],[PMT NO]])-ROW(PaymentSchedule[[#Headers],[PMT NO]])-2)+DAY(LoanStartDate),"")</f>
        <v>51356</v>
      </c>
      <c r="D255" s="14">
        <f>IF(PaymentSchedule[[#This Row],[PMT NO]]&lt;&gt;"",IF(ROW()-ROW(PaymentSchedule[[#Headers],[BEGINNING BALANCE]])=1,LoanAmount,INDEX(PaymentSchedule[ENDING BALANCE],ROW()-ROW(PaymentSchedule[[#Headers],[BEGINNING BALANCE]])-1)),"")</f>
        <v>55488.0437451502</v>
      </c>
      <c r="E255" s="14">
        <f>IF(PaymentSchedule[[#This Row],[PMT NO]]&lt;&gt;"",ScheduledPayment,"")</f>
        <v>648.59809656821528</v>
      </c>
      <c r="F255" s="25">
        <v>0</v>
      </c>
      <c r="G25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5" s="14">
        <f>IF(PaymentSchedule[[#This Row],[PMT NO]]&lt;&gt;"",PaymentSchedule[[#This Row],[TOTAL PAYMENT]]-PaymentSchedule[[#This Row],[INTEREST]],"")</f>
        <v>336.47785050174537</v>
      </c>
      <c r="I255" s="14">
        <f>IF(PaymentSchedule[[#This Row],[PMT NO]]&lt;&gt;"",PaymentSchedule[[#This Row],[BEGINNING BALANCE]]*(InterestRate/PaymentsPerYear),"")</f>
        <v>312.12024606646992</v>
      </c>
      <c r="J255" s="14">
        <f>IF(PaymentSchedule[[#This Row],[PMT NO]]&lt;&gt;"",IF(PaymentSchedule[[#This Row],[SCHEDULED PAYMENT]]+PaymentSchedule[[#This Row],[EXTRA PAYMENT]]&lt;=PaymentSchedule[[#This Row],[BEGINNING BALANCE]],PaymentSchedule[[#This Row],[BEGINNING BALANCE]]-PaymentSchedule[[#This Row],[PRINCIPAL]],0),"")</f>
        <v>55151.565894648455</v>
      </c>
      <c r="K255" s="14">
        <f>IF(PaymentSchedule[[#This Row],[PMT NO]]&lt;&gt;"",SUM(INDEX(PaymentSchedule[INTEREST],1,1):PaymentSchedule[[#This Row],[INTEREST]]),"")</f>
        <v>113409.50145729308</v>
      </c>
    </row>
    <row r="256" spans="2:11" x14ac:dyDescent="0.2">
      <c r="B256" s="12">
        <f>IF(LoanIsGood,IF(ROW()-ROW(PaymentSchedule[[#Headers],[PMT NO]])&gt;ScheduledNumberOfPayments,"",ROW()-ROW(PaymentSchedule[[#Headers],[PMT NO]])),"")</f>
        <v>245</v>
      </c>
      <c r="C256" s="13">
        <f>IF(PaymentSchedule[[#This Row],[PMT NO]]&lt;&gt;"",EOMONTH(LoanStartDate,ROW(PaymentSchedule[[#This Row],[PMT NO]])-ROW(PaymentSchedule[[#Headers],[PMT NO]])-2)+DAY(LoanStartDate),"")</f>
        <v>51387</v>
      </c>
      <c r="D256" s="14">
        <f>IF(PaymentSchedule[[#This Row],[PMT NO]]&lt;&gt;"",IF(ROW()-ROW(PaymentSchedule[[#Headers],[BEGINNING BALANCE]])=1,LoanAmount,INDEX(PaymentSchedule[ENDING BALANCE],ROW()-ROW(PaymentSchedule[[#Headers],[BEGINNING BALANCE]])-1)),"")</f>
        <v>55151.565894648455</v>
      </c>
      <c r="E256" s="14">
        <f>IF(PaymentSchedule[[#This Row],[PMT NO]]&lt;&gt;"",ScheduledPayment,"")</f>
        <v>648.59809656821528</v>
      </c>
      <c r="F256" s="25">
        <v>0</v>
      </c>
      <c r="G25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6" s="14">
        <f>IF(PaymentSchedule[[#This Row],[PMT NO]]&lt;&gt;"",PaymentSchedule[[#This Row],[TOTAL PAYMENT]]-PaymentSchedule[[#This Row],[INTEREST]],"")</f>
        <v>338.37053841081769</v>
      </c>
      <c r="I256" s="14">
        <f>IF(PaymentSchedule[[#This Row],[PMT NO]]&lt;&gt;"",PaymentSchedule[[#This Row],[BEGINNING BALANCE]]*(InterestRate/PaymentsPerYear),"")</f>
        <v>310.2275581573976</v>
      </c>
      <c r="J256" s="14">
        <f>IF(PaymentSchedule[[#This Row],[PMT NO]]&lt;&gt;"",IF(PaymentSchedule[[#This Row],[SCHEDULED PAYMENT]]+PaymentSchedule[[#This Row],[EXTRA PAYMENT]]&lt;=PaymentSchedule[[#This Row],[BEGINNING BALANCE]],PaymentSchedule[[#This Row],[BEGINNING BALANCE]]-PaymentSchedule[[#This Row],[PRINCIPAL]],0),"")</f>
        <v>54813.195356237637</v>
      </c>
      <c r="K256" s="14">
        <f>IF(PaymentSchedule[[#This Row],[PMT NO]]&lt;&gt;"",SUM(INDEX(PaymentSchedule[INTEREST],1,1):PaymentSchedule[[#This Row],[INTEREST]]),"")</f>
        <v>113719.72901545047</v>
      </c>
    </row>
    <row r="257" spans="2:11" x14ac:dyDescent="0.2">
      <c r="B257" s="12">
        <f>IF(LoanIsGood,IF(ROW()-ROW(PaymentSchedule[[#Headers],[PMT NO]])&gt;ScheduledNumberOfPayments,"",ROW()-ROW(PaymentSchedule[[#Headers],[PMT NO]])),"")</f>
        <v>246</v>
      </c>
      <c r="C257" s="13">
        <f>IF(PaymentSchedule[[#This Row],[PMT NO]]&lt;&gt;"",EOMONTH(LoanStartDate,ROW(PaymentSchedule[[#This Row],[PMT NO]])-ROW(PaymentSchedule[[#Headers],[PMT NO]])-2)+DAY(LoanStartDate),"")</f>
        <v>51417</v>
      </c>
      <c r="D257" s="14">
        <f>IF(PaymentSchedule[[#This Row],[PMT NO]]&lt;&gt;"",IF(ROW()-ROW(PaymentSchedule[[#Headers],[BEGINNING BALANCE]])=1,LoanAmount,INDEX(PaymentSchedule[ENDING BALANCE],ROW()-ROW(PaymentSchedule[[#Headers],[BEGINNING BALANCE]])-1)),"")</f>
        <v>54813.195356237637</v>
      </c>
      <c r="E257" s="14">
        <f>IF(PaymentSchedule[[#This Row],[PMT NO]]&lt;&gt;"",ScheduledPayment,"")</f>
        <v>648.59809656821528</v>
      </c>
      <c r="F257" s="25">
        <v>0</v>
      </c>
      <c r="G25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7" s="14">
        <f>IF(PaymentSchedule[[#This Row],[PMT NO]]&lt;&gt;"",PaymentSchedule[[#This Row],[TOTAL PAYMENT]]-PaymentSchedule[[#This Row],[INTEREST]],"")</f>
        <v>340.27387268937855</v>
      </c>
      <c r="I257" s="14">
        <f>IF(PaymentSchedule[[#This Row],[PMT NO]]&lt;&gt;"",PaymentSchedule[[#This Row],[BEGINNING BALANCE]]*(InterestRate/PaymentsPerYear),"")</f>
        <v>308.32422387883673</v>
      </c>
      <c r="J257" s="14">
        <f>IF(PaymentSchedule[[#This Row],[PMT NO]]&lt;&gt;"",IF(PaymentSchedule[[#This Row],[SCHEDULED PAYMENT]]+PaymentSchedule[[#This Row],[EXTRA PAYMENT]]&lt;=PaymentSchedule[[#This Row],[BEGINNING BALANCE]],PaymentSchedule[[#This Row],[BEGINNING BALANCE]]-PaymentSchedule[[#This Row],[PRINCIPAL]],0),"")</f>
        <v>54472.921483548256</v>
      </c>
      <c r="K257" s="14">
        <f>IF(PaymentSchedule[[#This Row],[PMT NO]]&lt;&gt;"",SUM(INDEX(PaymentSchedule[INTEREST],1,1):PaymentSchedule[[#This Row],[INTEREST]]),"")</f>
        <v>114028.05323932931</v>
      </c>
    </row>
    <row r="258" spans="2:11" x14ac:dyDescent="0.2">
      <c r="B258" s="12">
        <f>IF(LoanIsGood,IF(ROW()-ROW(PaymentSchedule[[#Headers],[PMT NO]])&gt;ScheduledNumberOfPayments,"",ROW()-ROW(PaymentSchedule[[#Headers],[PMT NO]])),"")</f>
        <v>247</v>
      </c>
      <c r="C258" s="13">
        <f>IF(PaymentSchedule[[#This Row],[PMT NO]]&lt;&gt;"",EOMONTH(LoanStartDate,ROW(PaymentSchedule[[#This Row],[PMT NO]])-ROW(PaymentSchedule[[#Headers],[PMT NO]])-2)+DAY(LoanStartDate),"")</f>
        <v>51448</v>
      </c>
      <c r="D258" s="14">
        <f>IF(PaymentSchedule[[#This Row],[PMT NO]]&lt;&gt;"",IF(ROW()-ROW(PaymentSchedule[[#Headers],[BEGINNING BALANCE]])=1,LoanAmount,INDEX(PaymentSchedule[ENDING BALANCE],ROW()-ROW(PaymentSchedule[[#Headers],[BEGINNING BALANCE]])-1)),"")</f>
        <v>54472.921483548256</v>
      </c>
      <c r="E258" s="14">
        <f>IF(PaymentSchedule[[#This Row],[PMT NO]]&lt;&gt;"",ScheduledPayment,"")</f>
        <v>648.59809656821528</v>
      </c>
      <c r="F258" s="25">
        <v>0</v>
      </c>
      <c r="G25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8" s="14">
        <f>IF(PaymentSchedule[[#This Row],[PMT NO]]&lt;&gt;"",PaymentSchedule[[#This Row],[TOTAL PAYMENT]]-PaymentSchedule[[#This Row],[INTEREST]],"")</f>
        <v>342.18791322325632</v>
      </c>
      <c r="I258" s="14">
        <f>IF(PaymentSchedule[[#This Row],[PMT NO]]&lt;&gt;"",PaymentSchedule[[#This Row],[BEGINNING BALANCE]]*(InterestRate/PaymentsPerYear),"")</f>
        <v>306.41018334495897</v>
      </c>
      <c r="J258" s="14">
        <f>IF(PaymentSchedule[[#This Row],[PMT NO]]&lt;&gt;"",IF(PaymentSchedule[[#This Row],[SCHEDULED PAYMENT]]+PaymentSchedule[[#This Row],[EXTRA PAYMENT]]&lt;=PaymentSchedule[[#This Row],[BEGINNING BALANCE]],PaymentSchedule[[#This Row],[BEGINNING BALANCE]]-PaymentSchedule[[#This Row],[PRINCIPAL]],0),"")</f>
        <v>54130.733570324999</v>
      </c>
      <c r="K258" s="14">
        <f>IF(PaymentSchedule[[#This Row],[PMT NO]]&lt;&gt;"",SUM(INDEX(PaymentSchedule[INTEREST],1,1):PaymentSchedule[[#This Row],[INTEREST]]),"")</f>
        <v>114334.46342267426</v>
      </c>
    </row>
    <row r="259" spans="2:11" x14ac:dyDescent="0.2">
      <c r="B259" s="12">
        <f>IF(LoanIsGood,IF(ROW()-ROW(PaymentSchedule[[#Headers],[PMT NO]])&gt;ScheduledNumberOfPayments,"",ROW()-ROW(PaymentSchedule[[#Headers],[PMT NO]])),"")</f>
        <v>248</v>
      </c>
      <c r="C259" s="13">
        <f>IF(PaymentSchedule[[#This Row],[PMT NO]]&lt;&gt;"",EOMONTH(LoanStartDate,ROW(PaymentSchedule[[#This Row],[PMT NO]])-ROW(PaymentSchedule[[#Headers],[PMT NO]])-2)+DAY(LoanStartDate),"")</f>
        <v>51478</v>
      </c>
      <c r="D259" s="14">
        <f>IF(PaymentSchedule[[#This Row],[PMT NO]]&lt;&gt;"",IF(ROW()-ROW(PaymentSchedule[[#Headers],[BEGINNING BALANCE]])=1,LoanAmount,INDEX(PaymentSchedule[ENDING BALANCE],ROW()-ROW(PaymentSchedule[[#Headers],[BEGINNING BALANCE]])-1)),"")</f>
        <v>54130.733570324999</v>
      </c>
      <c r="E259" s="14">
        <f>IF(PaymentSchedule[[#This Row],[PMT NO]]&lt;&gt;"",ScheduledPayment,"")</f>
        <v>648.59809656821528</v>
      </c>
      <c r="F259" s="25">
        <v>0</v>
      </c>
      <c r="G25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59" s="14">
        <f>IF(PaymentSchedule[[#This Row],[PMT NO]]&lt;&gt;"",PaymentSchedule[[#This Row],[TOTAL PAYMENT]]-PaymentSchedule[[#This Row],[INTEREST]],"")</f>
        <v>344.11272023513715</v>
      </c>
      <c r="I259" s="14">
        <f>IF(PaymentSchedule[[#This Row],[PMT NO]]&lt;&gt;"",PaymentSchedule[[#This Row],[BEGINNING BALANCE]]*(InterestRate/PaymentsPerYear),"")</f>
        <v>304.48537633307814</v>
      </c>
      <c r="J259" s="14">
        <f>IF(PaymentSchedule[[#This Row],[PMT NO]]&lt;&gt;"",IF(PaymentSchedule[[#This Row],[SCHEDULED PAYMENT]]+PaymentSchedule[[#This Row],[EXTRA PAYMENT]]&lt;=PaymentSchedule[[#This Row],[BEGINNING BALANCE]],PaymentSchedule[[#This Row],[BEGINNING BALANCE]]-PaymentSchedule[[#This Row],[PRINCIPAL]],0),"")</f>
        <v>53786.620850089865</v>
      </c>
      <c r="K259" s="14">
        <f>IF(PaymentSchedule[[#This Row],[PMT NO]]&lt;&gt;"",SUM(INDEX(PaymentSchedule[INTEREST],1,1):PaymentSchedule[[#This Row],[INTEREST]]),"")</f>
        <v>114638.94879900734</v>
      </c>
    </row>
    <row r="260" spans="2:11" x14ac:dyDescent="0.2">
      <c r="B260" s="12">
        <f>IF(LoanIsGood,IF(ROW()-ROW(PaymentSchedule[[#Headers],[PMT NO]])&gt;ScheduledNumberOfPayments,"",ROW()-ROW(PaymentSchedule[[#Headers],[PMT NO]])),"")</f>
        <v>249</v>
      </c>
      <c r="C260" s="13">
        <f>IF(PaymentSchedule[[#This Row],[PMT NO]]&lt;&gt;"",EOMONTH(LoanStartDate,ROW(PaymentSchedule[[#This Row],[PMT NO]])-ROW(PaymentSchedule[[#Headers],[PMT NO]])-2)+DAY(LoanStartDate),"")</f>
        <v>51509</v>
      </c>
      <c r="D260" s="14">
        <f>IF(PaymentSchedule[[#This Row],[PMT NO]]&lt;&gt;"",IF(ROW()-ROW(PaymentSchedule[[#Headers],[BEGINNING BALANCE]])=1,LoanAmount,INDEX(PaymentSchedule[ENDING BALANCE],ROW()-ROW(PaymentSchedule[[#Headers],[BEGINNING BALANCE]])-1)),"")</f>
        <v>53786.620850089865</v>
      </c>
      <c r="E260" s="14">
        <f>IF(PaymentSchedule[[#This Row],[PMT NO]]&lt;&gt;"",ScheduledPayment,"")</f>
        <v>648.59809656821528</v>
      </c>
      <c r="F260" s="25">
        <v>0</v>
      </c>
      <c r="G26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0" s="14">
        <f>IF(PaymentSchedule[[#This Row],[PMT NO]]&lt;&gt;"",PaymentSchedule[[#This Row],[TOTAL PAYMENT]]-PaymentSchedule[[#This Row],[INTEREST]],"")</f>
        <v>346.04835428645976</v>
      </c>
      <c r="I260" s="14">
        <f>IF(PaymentSchedule[[#This Row],[PMT NO]]&lt;&gt;"",PaymentSchedule[[#This Row],[BEGINNING BALANCE]]*(InterestRate/PaymentsPerYear),"")</f>
        <v>302.54974228175553</v>
      </c>
      <c r="J260" s="14">
        <f>IF(PaymentSchedule[[#This Row],[PMT NO]]&lt;&gt;"",IF(PaymentSchedule[[#This Row],[SCHEDULED PAYMENT]]+PaymentSchedule[[#This Row],[EXTRA PAYMENT]]&lt;=PaymentSchedule[[#This Row],[BEGINNING BALANCE]],PaymentSchedule[[#This Row],[BEGINNING BALANCE]]-PaymentSchedule[[#This Row],[PRINCIPAL]],0),"")</f>
        <v>53440.572495803404</v>
      </c>
      <c r="K260" s="14">
        <f>IF(PaymentSchedule[[#This Row],[PMT NO]]&lt;&gt;"",SUM(INDEX(PaymentSchedule[INTEREST],1,1):PaymentSchedule[[#This Row],[INTEREST]]),"")</f>
        <v>114941.4985412891</v>
      </c>
    </row>
    <row r="261" spans="2:11" x14ac:dyDescent="0.2">
      <c r="B261" s="12">
        <f>IF(LoanIsGood,IF(ROW()-ROW(PaymentSchedule[[#Headers],[PMT NO]])&gt;ScheduledNumberOfPayments,"",ROW()-ROW(PaymentSchedule[[#Headers],[PMT NO]])),"")</f>
        <v>250</v>
      </c>
      <c r="C261" s="13">
        <f>IF(PaymentSchedule[[#This Row],[PMT NO]]&lt;&gt;"",EOMONTH(LoanStartDate,ROW(PaymentSchedule[[#This Row],[PMT NO]])-ROW(PaymentSchedule[[#Headers],[PMT NO]])-2)+DAY(LoanStartDate),"")</f>
        <v>51540</v>
      </c>
      <c r="D261" s="14">
        <f>IF(PaymentSchedule[[#This Row],[PMT NO]]&lt;&gt;"",IF(ROW()-ROW(PaymentSchedule[[#Headers],[BEGINNING BALANCE]])=1,LoanAmount,INDEX(PaymentSchedule[ENDING BALANCE],ROW()-ROW(PaymentSchedule[[#Headers],[BEGINNING BALANCE]])-1)),"")</f>
        <v>53440.572495803404</v>
      </c>
      <c r="E261" s="14">
        <f>IF(PaymentSchedule[[#This Row],[PMT NO]]&lt;&gt;"",ScheduledPayment,"")</f>
        <v>648.59809656821528</v>
      </c>
      <c r="F261" s="25">
        <v>0</v>
      </c>
      <c r="G26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1" s="14">
        <f>IF(PaymentSchedule[[#This Row],[PMT NO]]&lt;&gt;"",PaymentSchedule[[#This Row],[TOTAL PAYMENT]]-PaymentSchedule[[#This Row],[INTEREST]],"")</f>
        <v>347.99487627932109</v>
      </c>
      <c r="I261" s="14">
        <f>IF(PaymentSchedule[[#This Row],[PMT NO]]&lt;&gt;"",PaymentSchedule[[#This Row],[BEGINNING BALANCE]]*(InterestRate/PaymentsPerYear),"")</f>
        <v>300.60322028889419</v>
      </c>
      <c r="J261" s="14">
        <f>IF(PaymentSchedule[[#This Row],[PMT NO]]&lt;&gt;"",IF(PaymentSchedule[[#This Row],[SCHEDULED PAYMENT]]+PaymentSchedule[[#This Row],[EXTRA PAYMENT]]&lt;=PaymentSchedule[[#This Row],[BEGINNING BALANCE]],PaymentSchedule[[#This Row],[BEGINNING BALANCE]]-PaymentSchedule[[#This Row],[PRINCIPAL]],0),"")</f>
        <v>53092.577619524083</v>
      </c>
      <c r="K261" s="14">
        <f>IF(PaymentSchedule[[#This Row],[PMT NO]]&lt;&gt;"",SUM(INDEX(PaymentSchedule[INTEREST],1,1):PaymentSchedule[[#This Row],[INTEREST]]),"")</f>
        <v>115242.10176157799</v>
      </c>
    </row>
    <row r="262" spans="2:11" x14ac:dyDescent="0.2">
      <c r="B262" s="12">
        <f>IF(LoanIsGood,IF(ROW()-ROW(PaymentSchedule[[#Headers],[PMT NO]])&gt;ScheduledNumberOfPayments,"",ROW()-ROW(PaymentSchedule[[#Headers],[PMT NO]])),"")</f>
        <v>251</v>
      </c>
      <c r="C262" s="13">
        <f>IF(PaymentSchedule[[#This Row],[PMT NO]]&lt;&gt;"",EOMONTH(LoanStartDate,ROW(PaymentSchedule[[#This Row],[PMT NO]])-ROW(PaymentSchedule[[#Headers],[PMT NO]])-2)+DAY(LoanStartDate),"")</f>
        <v>51568</v>
      </c>
      <c r="D262" s="14">
        <f>IF(PaymentSchedule[[#This Row],[PMT NO]]&lt;&gt;"",IF(ROW()-ROW(PaymentSchedule[[#Headers],[BEGINNING BALANCE]])=1,LoanAmount,INDEX(PaymentSchedule[ENDING BALANCE],ROW()-ROW(PaymentSchedule[[#Headers],[BEGINNING BALANCE]])-1)),"")</f>
        <v>53092.577619524083</v>
      </c>
      <c r="E262" s="14">
        <f>IF(PaymentSchedule[[#This Row],[PMT NO]]&lt;&gt;"",ScheduledPayment,"")</f>
        <v>648.59809656821528</v>
      </c>
      <c r="F262" s="25">
        <v>0</v>
      </c>
      <c r="G26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2" s="14">
        <f>IF(PaymentSchedule[[#This Row],[PMT NO]]&lt;&gt;"",PaymentSchedule[[#This Row],[TOTAL PAYMENT]]-PaymentSchedule[[#This Row],[INTEREST]],"")</f>
        <v>349.9523474583923</v>
      </c>
      <c r="I262" s="14">
        <f>IF(PaymentSchedule[[#This Row],[PMT NO]]&lt;&gt;"",PaymentSchedule[[#This Row],[BEGINNING BALANCE]]*(InterestRate/PaymentsPerYear),"")</f>
        <v>298.64574910982299</v>
      </c>
      <c r="J262" s="14">
        <f>IF(PaymentSchedule[[#This Row],[PMT NO]]&lt;&gt;"",IF(PaymentSchedule[[#This Row],[SCHEDULED PAYMENT]]+PaymentSchedule[[#This Row],[EXTRA PAYMENT]]&lt;=PaymentSchedule[[#This Row],[BEGINNING BALANCE]],PaymentSchedule[[#This Row],[BEGINNING BALANCE]]-PaymentSchedule[[#This Row],[PRINCIPAL]],0),"")</f>
        <v>52742.625272065692</v>
      </c>
      <c r="K262" s="14">
        <f>IF(PaymentSchedule[[#This Row],[PMT NO]]&lt;&gt;"",SUM(INDEX(PaymentSchedule[INTEREST],1,1):PaymentSchedule[[#This Row],[INTEREST]]),"")</f>
        <v>115540.74751068781</v>
      </c>
    </row>
    <row r="263" spans="2:11" x14ac:dyDescent="0.2">
      <c r="B263" s="12">
        <f>IF(LoanIsGood,IF(ROW()-ROW(PaymentSchedule[[#Headers],[PMT NO]])&gt;ScheduledNumberOfPayments,"",ROW()-ROW(PaymentSchedule[[#Headers],[PMT NO]])),"")</f>
        <v>252</v>
      </c>
      <c r="C263" s="13">
        <f>IF(PaymentSchedule[[#This Row],[PMT NO]]&lt;&gt;"",EOMONTH(LoanStartDate,ROW(PaymentSchedule[[#This Row],[PMT NO]])-ROW(PaymentSchedule[[#Headers],[PMT NO]])-2)+DAY(LoanStartDate),"")</f>
        <v>51599</v>
      </c>
      <c r="D263" s="14">
        <f>IF(PaymentSchedule[[#This Row],[PMT NO]]&lt;&gt;"",IF(ROW()-ROW(PaymentSchedule[[#Headers],[BEGINNING BALANCE]])=1,LoanAmount,INDEX(PaymentSchedule[ENDING BALANCE],ROW()-ROW(PaymentSchedule[[#Headers],[BEGINNING BALANCE]])-1)),"")</f>
        <v>52742.625272065692</v>
      </c>
      <c r="E263" s="14">
        <f>IF(PaymentSchedule[[#This Row],[PMT NO]]&lt;&gt;"",ScheduledPayment,"")</f>
        <v>648.59809656821528</v>
      </c>
      <c r="F263" s="25">
        <v>0</v>
      </c>
      <c r="G26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3" s="14">
        <f>IF(PaymentSchedule[[#This Row],[PMT NO]]&lt;&gt;"",PaymentSchedule[[#This Row],[TOTAL PAYMENT]]-PaymentSchedule[[#This Row],[INTEREST]],"")</f>
        <v>351.92082941284571</v>
      </c>
      <c r="I263" s="14">
        <f>IF(PaymentSchedule[[#This Row],[PMT NO]]&lt;&gt;"",PaymentSchedule[[#This Row],[BEGINNING BALANCE]]*(InterestRate/PaymentsPerYear),"")</f>
        <v>296.67726715536958</v>
      </c>
      <c r="J263" s="14">
        <f>IF(PaymentSchedule[[#This Row],[PMT NO]]&lt;&gt;"",IF(PaymentSchedule[[#This Row],[SCHEDULED PAYMENT]]+PaymentSchedule[[#This Row],[EXTRA PAYMENT]]&lt;=PaymentSchedule[[#This Row],[BEGINNING BALANCE]],PaymentSchedule[[#This Row],[BEGINNING BALANCE]]-PaymentSchedule[[#This Row],[PRINCIPAL]],0),"")</f>
        <v>52390.704442652845</v>
      </c>
      <c r="K263" s="14">
        <f>IF(PaymentSchedule[[#This Row],[PMT NO]]&lt;&gt;"",SUM(INDEX(PaymentSchedule[INTEREST],1,1):PaymentSchedule[[#This Row],[INTEREST]]),"")</f>
        <v>115837.42477784317</v>
      </c>
    </row>
    <row r="264" spans="2:11" x14ac:dyDescent="0.2">
      <c r="B264" s="12">
        <f>IF(LoanIsGood,IF(ROW()-ROW(PaymentSchedule[[#Headers],[PMT NO]])&gt;ScheduledNumberOfPayments,"",ROW()-ROW(PaymentSchedule[[#Headers],[PMT NO]])),"")</f>
        <v>253</v>
      </c>
      <c r="C264" s="13">
        <f>IF(PaymentSchedule[[#This Row],[PMT NO]]&lt;&gt;"",EOMONTH(LoanStartDate,ROW(PaymentSchedule[[#This Row],[PMT NO]])-ROW(PaymentSchedule[[#Headers],[PMT NO]])-2)+DAY(LoanStartDate),"")</f>
        <v>51629</v>
      </c>
      <c r="D264" s="14">
        <f>IF(PaymentSchedule[[#This Row],[PMT NO]]&lt;&gt;"",IF(ROW()-ROW(PaymentSchedule[[#Headers],[BEGINNING BALANCE]])=1,LoanAmount,INDEX(PaymentSchedule[ENDING BALANCE],ROW()-ROW(PaymentSchedule[[#Headers],[BEGINNING BALANCE]])-1)),"")</f>
        <v>52390.704442652845</v>
      </c>
      <c r="E264" s="14">
        <f>IF(PaymentSchedule[[#This Row],[PMT NO]]&lt;&gt;"",ScheduledPayment,"")</f>
        <v>648.59809656821528</v>
      </c>
      <c r="F264" s="25">
        <v>0</v>
      </c>
      <c r="G26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4" s="14">
        <f>IF(PaymentSchedule[[#This Row],[PMT NO]]&lt;&gt;"",PaymentSchedule[[#This Row],[TOTAL PAYMENT]]-PaymentSchedule[[#This Row],[INTEREST]],"")</f>
        <v>353.90038407829297</v>
      </c>
      <c r="I264" s="14">
        <f>IF(PaymentSchedule[[#This Row],[PMT NO]]&lt;&gt;"",PaymentSchedule[[#This Row],[BEGINNING BALANCE]]*(InterestRate/PaymentsPerYear),"")</f>
        <v>294.69771248992231</v>
      </c>
      <c r="J264" s="14">
        <f>IF(PaymentSchedule[[#This Row],[PMT NO]]&lt;&gt;"",IF(PaymentSchedule[[#This Row],[SCHEDULED PAYMENT]]+PaymentSchedule[[#This Row],[EXTRA PAYMENT]]&lt;=PaymentSchedule[[#This Row],[BEGINNING BALANCE]],PaymentSchedule[[#This Row],[BEGINNING BALANCE]]-PaymentSchedule[[#This Row],[PRINCIPAL]],0),"")</f>
        <v>52036.804058574555</v>
      </c>
      <c r="K264" s="14">
        <f>IF(PaymentSchedule[[#This Row],[PMT NO]]&lt;&gt;"",SUM(INDEX(PaymentSchedule[INTEREST],1,1):PaymentSchedule[[#This Row],[INTEREST]]),"")</f>
        <v>116132.1224903331</v>
      </c>
    </row>
    <row r="265" spans="2:11" x14ac:dyDescent="0.2">
      <c r="B265" s="12">
        <f>IF(LoanIsGood,IF(ROW()-ROW(PaymentSchedule[[#Headers],[PMT NO]])&gt;ScheduledNumberOfPayments,"",ROW()-ROW(PaymentSchedule[[#Headers],[PMT NO]])),"")</f>
        <v>254</v>
      </c>
      <c r="C265" s="13">
        <f>IF(PaymentSchedule[[#This Row],[PMT NO]]&lt;&gt;"",EOMONTH(LoanStartDate,ROW(PaymentSchedule[[#This Row],[PMT NO]])-ROW(PaymentSchedule[[#Headers],[PMT NO]])-2)+DAY(LoanStartDate),"")</f>
        <v>51660</v>
      </c>
      <c r="D265" s="14">
        <f>IF(PaymentSchedule[[#This Row],[PMT NO]]&lt;&gt;"",IF(ROW()-ROW(PaymentSchedule[[#Headers],[BEGINNING BALANCE]])=1,LoanAmount,INDEX(PaymentSchedule[ENDING BALANCE],ROW()-ROW(PaymentSchedule[[#Headers],[BEGINNING BALANCE]])-1)),"")</f>
        <v>52036.804058574555</v>
      </c>
      <c r="E265" s="14">
        <f>IF(PaymentSchedule[[#This Row],[PMT NO]]&lt;&gt;"",ScheduledPayment,"")</f>
        <v>648.59809656821528</v>
      </c>
      <c r="F265" s="25">
        <v>0</v>
      </c>
      <c r="G26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5" s="14">
        <f>IF(PaymentSchedule[[#This Row],[PMT NO]]&lt;&gt;"",PaymentSchedule[[#This Row],[TOTAL PAYMENT]]-PaymentSchedule[[#This Row],[INTEREST]],"")</f>
        <v>355.89107373873338</v>
      </c>
      <c r="I265" s="14">
        <f>IF(PaymentSchedule[[#This Row],[PMT NO]]&lt;&gt;"",PaymentSchedule[[#This Row],[BEGINNING BALANCE]]*(InterestRate/PaymentsPerYear),"")</f>
        <v>292.7070228294819</v>
      </c>
      <c r="J265" s="14">
        <f>IF(PaymentSchedule[[#This Row],[PMT NO]]&lt;&gt;"",IF(PaymentSchedule[[#This Row],[SCHEDULED PAYMENT]]+PaymentSchedule[[#This Row],[EXTRA PAYMENT]]&lt;=PaymentSchedule[[#This Row],[BEGINNING BALANCE]],PaymentSchedule[[#This Row],[BEGINNING BALANCE]]-PaymentSchedule[[#This Row],[PRINCIPAL]],0),"")</f>
        <v>51680.912984835821</v>
      </c>
      <c r="K265" s="14">
        <f>IF(PaymentSchedule[[#This Row],[PMT NO]]&lt;&gt;"",SUM(INDEX(PaymentSchedule[INTEREST],1,1):PaymentSchedule[[#This Row],[INTEREST]]),"")</f>
        <v>116424.82951316258</v>
      </c>
    </row>
    <row r="266" spans="2:11" x14ac:dyDescent="0.2">
      <c r="B266" s="12">
        <f>IF(LoanIsGood,IF(ROW()-ROW(PaymentSchedule[[#Headers],[PMT NO]])&gt;ScheduledNumberOfPayments,"",ROW()-ROW(PaymentSchedule[[#Headers],[PMT NO]])),"")</f>
        <v>255</v>
      </c>
      <c r="C266" s="13">
        <f>IF(PaymentSchedule[[#This Row],[PMT NO]]&lt;&gt;"",EOMONTH(LoanStartDate,ROW(PaymentSchedule[[#This Row],[PMT NO]])-ROW(PaymentSchedule[[#Headers],[PMT NO]])-2)+DAY(LoanStartDate),"")</f>
        <v>51690</v>
      </c>
      <c r="D266" s="14">
        <f>IF(PaymentSchedule[[#This Row],[PMT NO]]&lt;&gt;"",IF(ROW()-ROW(PaymentSchedule[[#Headers],[BEGINNING BALANCE]])=1,LoanAmount,INDEX(PaymentSchedule[ENDING BALANCE],ROW()-ROW(PaymentSchedule[[#Headers],[BEGINNING BALANCE]])-1)),"")</f>
        <v>51680.912984835821</v>
      </c>
      <c r="E266" s="14">
        <f>IF(PaymentSchedule[[#This Row],[PMT NO]]&lt;&gt;"",ScheduledPayment,"")</f>
        <v>648.59809656821528</v>
      </c>
      <c r="F266" s="25">
        <v>0</v>
      </c>
      <c r="G26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6" s="14">
        <f>IF(PaymentSchedule[[#This Row],[PMT NO]]&lt;&gt;"",PaymentSchedule[[#This Row],[TOTAL PAYMENT]]-PaymentSchedule[[#This Row],[INTEREST]],"")</f>
        <v>357.89296102851375</v>
      </c>
      <c r="I266" s="14">
        <f>IF(PaymentSchedule[[#This Row],[PMT NO]]&lt;&gt;"",PaymentSchedule[[#This Row],[BEGINNING BALANCE]]*(InterestRate/PaymentsPerYear),"")</f>
        <v>290.70513553970153</v>
      </c>
      <c r="J266" s="14">
        <f>IF(PaymentSchedule[[#This Row],[PMT NO]]&lt;&gt;"",IF(PaymentSchedule[[#This Row],[SCHEDULED PAYMENT]]+PaymentSchedule[[#This Row],[EXTRA PAYMENT]]&lt;=PaymentSchedule[[#This Row],[BEGINNING BALANCE]],PaymentSchedule[[#This Row],[BEGINNING BALANCE]]-PaymentSchedule[[#This Row],[PRINCIPAL]],0),"")</f>
        <v>51323.020023807308</v>
      </c>
      <c r="K266" s="14">
        <f>IF(PaymentSchedule[[#This Row],[PMT NO]]&lt;&gt;"",SUM(INDEX(PaymentSchedule[INTEREST],1,1):PaymentSchedule[[#This Row],[INTEREST]]),"")</f>
        <v>116715.53464870228</v>
      </c>
    </row>
    <row r="267" spans="2:11" x14ac:dyDescent="0.2">
      <c r="B267" s="12">
        <f>IF(LoanIsGood,IF(ROW()-ROW(PaymentSchedule[[#Headers],[PMT NO]])&gt;ScheduledNumberOfPayments,"",ROW()-ROW(PaymentSchedule[[#Headers],[PMT NO]])),"")</f>
        <v>256</v>
      </c>
      <c r="C267" s="13">
        <f>IF(PaymentSchedule[[#This Row],[PMT NO]]&lt;&gt;"",EOMONTH(LoanStartDate,ROW(PaymentSchedule[[#This Row],[PMT NO]])-ROW(PaymentSchedule[[#Headers],[PMT NO]])-2)+DAY(LoanStartDate),"")</f>
        <v>51721</v>
      </c>
      <c r="D267" s="14">
        <f>IF(PaymentSchedule[[#This Row],[PMT NO]]&lt;&gt;"",IF(ROW()-ROW(PaymentSchedule[[#Headers],[BEGINNING BALANCE]])=1,LoanAmount,INDEX(PaymentSchedule[ENDING BALANCE],ROW()-ROW(PaymentSchedule[[#Headers],[BEGINNING BALANCE]])-1)),"")</f>
        <v>51323.020023807308</v>
      </c>
      <c r="E267" s="14">
        <f>IF(PaymentSchedule[[#This Row],[PMT NO]]&lt;&gt;"",ScheduledPayment,"")</f>
        <v>648.59809656821528</v>
      </c>
      <c r="F267" s="25">
        <v>0</v>
      </c>
      <c r="G26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7" s="14">
        <f>IF(PaymentSchedule[[#This Row],[PMT NO]]&lt;&gt;"",PaymentSchedule[[#This Row],[TOTAL PAYMENT]]-PaymentSchedule[[#This Row],[INTEREST]],"")</f>
        <v>359.90610893429914</v>
      </c>
      <c r="I267" s="14">
        <f>IF(PaymentSchedule[[#This Row],[PMT NO]]&lt;&gt;"",PaymentSchedule[[#This Row],[BEGINNING BALANCE]]*(InterestRate/PaymentsPerYear),"")</f>
        <v>288.69198763391614</v>
      </c>
      <c r="J267" s="14">
        <f>IF(PaymentSchedule[[#This Row],[PMT NO]]&lt;&gt;"",IF(PaymentSchedule[[#This Row],[SCHEDULED PAYMENT]]+PaymentSchedule[[#This Row],[EXTRA PAYMENT]]&lt;=PaymentSchedule[[#This Row],[BEGINNING BALANCE]],PaymentSchedule[[#This Row],[BEGINNING BALANCE]]-PaymentSchedule[[#This Row],[PRINCIPAL]],0),"")</f>
        <v>50963.113914873007</v>
      </c>
      <c r="K267" s="14">
        <f>IF(PaymentSchedule[[#This Row],[PMT NO]]&lt;&gt;"",SUM(INDEX(PaymentSchedule[INTEREST],1,1):PaymentSchedule[[#This Row],[INTEREST]]),"")</f>
        <v>117004.22663633619</v>
      </c>
    </row>
    <row r="268" spans="2:11" x14ac:dyDescent="0.2">
      <c r="B268" s="12">
        <f>IF(LoanIsGood,IF(ROW()-ROW(PaymentSchedule[[#Headers],[PMT NO]])&gt;ScheduledNumberOfPayments,"",ROW()-ROW(PaymentSchedule[[#Headers],[PMT NO]])),"")</f>
        <v>257</v>
      </c>
      <c r="C268" s="13">
        <f>IF(PaymentSchedule[[#This Row],[PMT NO]]&lt;&gt;"",EOMONTH(LoanStartDate,ROW(PaymentSchedule[[#This Row],[PMT NO]])-ROW(PaymentSchedule[[#Headers],[PMT NO]])-2)+DAY(LoanStartDate),"")</f>
        <v>51752</v>
      </c>
      <c r="D268" s="14">
        <f>IF(PaymentSchedule[[#This Row],[PMT NO]]&lt;&gt;"",IF(ROW()-ROW(PaymentSchedule[[#Headers],[BEGINNING BALANCE]])=1,LoanAmount,INDEX(PaymentSchedule[ENDING BALANCE],ROW()-ROW(PaymentSchedule[[#Headers],[BEGINNING BALANCE]])-1)),"")</f>
        <v>50963.113914873007</v>
      </c>
      <c r="E268" s="14">
        <f>IF(PaymentSchedule[[#This Row],[PMT NO]]&lt;&gt;"",ScheduledPayment,"")</f>
        <v>648.59809656821528</v>
      </c>
      <c r="F268" s="25">
        <v>0</v>
      </c>
      <c r="G26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8" s="14">
        <f>IF(PaymentSchedule[[#This Row],[PMT NO]]&lt;&gt;"",PaymentSchedule[[#This Row],[TOTAL PAYMENT]]-PaymentSchedule[[#This Row],[INTEREST]],"")</f>
        <v>361.93058079705457</v>
      </c>
      <c r="I268" s="14">
        <f>IF(PaymentSchedule[[#This Row],[PMT NO]]&lt;&gt;"",PaymentSchedule[[#This Row],[BEGINNING BALANCE]]*(InterestRate/PaymentsPerYear),"")</f>
        <v>286.66751577116071</v>
      </c>
      <c r="J268" s="14">
        <f>IF(PaymentSchedule[[#This Row],[PMT NO]]&lt;&gt;"",IF(PaymentSchedule[[#This Row],[SCHEDULED PAYMENT]]+PaymentSchedule[[#This Row],[EXTRA PAYMENT]]&lt;=PaymentSchedule[[#This Row],[BEGINNING BALANCE]],PaymentSchedule[[#This Row],[BEGINNING BALANCE]]-PaymentSchedule[[#This Row],[PRINCIPAL]],0),"")</f>
        <v>50601.183334075955</v>
      </c>
      <c r="K268" s="14">
        <f>IF(PaymentSchedule[[#This Row],[PMT NO]]&lt;&gt;"",SUM(INDEX(PaymentSchedule[INTEREST],1,1):PaymentSchedule[[#This Row],[INTEREST]]),"")</f>
        <v>117290.89415210734</v>
      </c>
    </row>
    <row r="269" spans="2:11" x14ac:dyDescent="0.2">
      <c r="B269" s="12">
        <f>IF(LoanIsGood,IF(ROW()-ROW(PaymentSchedule[[#Headers],[PMT NO]])&gt;ScheduledNumberOfPayments,"",ROW()-ROW(PaymentSchedule[[#Headers],[PMT NO]])),"")</f>
        <v>258</v>
      </c>
      <c r="C269" s="13">
        <f>IF(PaymentSchedule[[#This Row],[PMT NO]]&lt;&gt;"",EOMONTH(LoanStartDate,ROW(PaymentSchedule[[#This Row],[PMT NO]])-ROW(PaymentSchedule[[#Headers],[PMT NO]])-2)+DAY(LoanStartDate),"")</f>
        <v>51782</v>
      </c>
      <c r="D269" s="14">
        <f>IF(PaymentSchedule[[#This Row],[PMT NO]]&lt;&gt;"",IF(ROW()-ROW(PaymentSchedule[[#Headers],[BEGINNING BALANCE]])=1,LoanAmount,INDEX(PaymentSchedule[ENDING BALANCE],ROW()-ROW(PaymentSchedule[[#Headers],[BEGINNING BALANCE]])-1)),"")</f>
        <v>50601.183334075955</v>
      </c>
      <c r="E269" s="14">
        <f>IF(PaymentSchedule[[#This Row],[PMT NO]]&lt;&gt;"",ScheduledPayment,"")</f>
        <v>648.59809656821528</v>
      </c>
      <c r="F269" s="25">
        <v>0</v>
      </c>
      <c r="G26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69" s="14">
        <f>IF(PaymentSchedule[[#This Row],[PMT NO]]&lt;&gt;"",PaymentSchedule[[#This Row],[TOTAL PAYMENT]]-PaymentSchedule[[#This Row],[INTEREST]],"")</f>
        <v>363.96644031403798</v>
      </c>
      <c r="I269" s="14">
        <f>IF(PaymentSchedule[[#This Row],[PMT NO]]&lt;&gt;"",PaymentSchedule[[#This Row],[BEGINNING BALANCE]]*(InterestRate/PaymentsPerYear),"")</f>
        <v>284.6316562541773</v>
      </c>
      <c r="J269" s="14">
        <f>IF(PaymentSchedule[[#This Row],[PMT NO]]&lt;&gt;"",IF(PaymentSchedule[[#This Row],[SCHEDULED PAYMENT]]+PaymentSchedule[[#This Row],[EXTRA PAYMENT]]&lt;=PaymentSchedule[[#This Row],[BEGINNING BALANCE]],PaymentSchedule[[#This Row],[BEGINNING BALANCE]]-PaymentSchedule[[#This Row],[PRINCIPAL]],0),"")</f>
        <v>50237.216893761914</v>
      </c>
      <c r="K269" s="14">
        <f>IF(PaymentSchedule[[#This Row],[PMT NO]]&lt;&gt;"",SUM(INDEX(PaymentSchedule[INTEREST],1,1):PaymentSchedule[[#This Row],[INTEREST]]),"")</f>
        <v>117575.52580836152</v>
      </c>
    </row>
    <row r="270" spans="2:11" x14ac:dyDescent="0.2">
      <c r="B270" s="12">
        <f>IF(LoanIsGood,IF(ROW()-ROW(PaymentSchedule[[#Headers],[PMT NO]])&gt;ScheduledNumberOfPayments,"",ROW()-ROW(PaymentSchedule[[#Headers],[PMT NO]])),"")</f>
        <v>259</v>
      </c>
      <c r="C270" s="13">
        <f>IF(PaymentSchedule[[#This Row],[PMT NO]]&lt;&gt;"",EOMONTH(LoanStartDate,ROW(PaymentSchedule[[#This Row],[PMT NO]])-ROW(PaymentSchedule[[#Headers],[PMT NO]])-2)+DAY(LoanStartDate),"")</f>
        <v>51813</v>
      </c>
      <c r="D270" s="14">
        <f>IF(PaymentSchedule[[#This Row],[PMT NO]]&lt;&gt;"",IF(ROW()-ROW(PaymentSchedule[[#Headers],[BEGINNING BALANCE]])=1,LoanAmount,INDEX(PaymentSchedule[ENDING BALANCE],ROW()-ROW(PaymentSchedule[[#Headers],[BEGINNING BALANCE]])-1)),"")</f>
        <v>50237.216893761914</v>
      </c>
      <c r="E270" s="14">
        <f>IF(PaymentSchedule[[#This Row],[PMT NO]]&lt;&gt;"",ScheduledPayment,"")</f>
        <v>648.59809656821528</v>
      </c>
      <c r="F270" s="25">
        <v>0</v>
      </c>
      <c r="G27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0" s="14">
        <f>IF(PaymentSchedule[[#This Row],[PMT NO]]&lt;&gt;"",PaymentSchedule[[#This Row],[TOTAL PAYMENT]]-PaymentSchedule[[#This Row],[INTEREST]],"")</f>
        <v>366.01375154080449</v>
      </c>
      <c r="I270" s="14">
        <f>IF(PaymentSchedule[[#This Row],[PMT NO]]&lt;&gt;"",PaymentSchedule[[#This Row],[BEGINNING BALANCE]]*(InterestRate/PaymentsPerYear),"")</f>
        <v>282.58434502741079</v>
      </c>
      <c r="J270" s="14">
        <f>IF(PaymentSchedule[[#This Row],[PMT NO]]&lt;&gt;"",IF(PaymentSchedule[[#This Row],[SCHEDULED PAYMENT]]+PaymentSchedule[[#This Row],[EXTRA PAYMENT]]&lt;=PaymentSchedule[[#This Row],[BEGINNING BALANCE]],PaymentSchedule[[#This Row],[BEGINNING BALANCE]]-PaymentSchedule[[#This Row],[PRINCIPAL]],0),"")</f>
        <v>49871.203142221108</v>
      </c>
      <c r="K270" s="14">
        <f>IF(PaymentSchedule[[#This Row],[PMT NO]]&lt;&gt;"",SUM(INDEX(PaymentSchedule[INTEREST],1,1):PaymentSchedule[[#This Row],[INTEREST]]),"")</f>
        <v>117858.11015338893</v>
      </c>
    </row>
    <row r="271" spans="2:11" x14ac:dyDescent="0.2">
      <c r="B271" s="12">
        <f>IF(LoanIsGood,IF(ROW()-ROW(PaymentSchedule[[#Headers],[PMT NO]])&gt;ScheduledNumberOfPayments,"",ROW()-ROW(PaymentSchedule[[#Headers],[PMT NO]])),"")</f>
        <v>260</v>
      </c>
      <c r="C271" s="13">
        <f>IF(PaymentSchedule[[#This Row],[PMT NO]]&lt;&gt;"",EOMONTH(LoanStartDate,ROW(PaymentSchedule[[#This Row],[PMT NO]])-ROW(PaymentSchedule[[#Headers],[PMT NO]])-2)+DAY(LoanStartDate),"")</f>
        <v>51843</v>
      </c>
      <c r="D271" s="14">
        <f>IF(PaymentSchedule[[#This Row],[PMT NO]]&lt;&gt;"",IF(ROW()-ROW(PaymentSchedule[[#Headers],[BEGINNING BALANCE]])=1,LoanAmount,INDEX(PaymentSchedule[ENDING BALANCE],ROW()-ROW(PaymentSchedule[[#Headers],[BEGINNING BALANCE]])-1)),"")</f>
        <v>49871.203142221108</v>
      </c>
      <c r="E271" s="14">
        <f>IF(PaymentSchedule[[#This Row],[PMT NO]]&lt;&gt;"",ScheduledPayment,"")</f>
        <v>648.59809656821528</v>
      </c>
      <c r="F271" s="25">
        <v>0</v>
      </c>
      <c r="G27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1" s="14">
        <f>IF(PaymentSchedule[[#This Row],[PMT NO]]&lt;&gt;"",PaymentSchedule[[#This Row],[TOTAL PAYMENT]]-PaymentSchedule[[#This Row],[INTEREST]],"")</f>
        <v>368.07257889322153</v>
      </c>
      <c r="I271" s="14">
        <f>IF(PaymentSchedule[[#This Row],[PMT NO]]&lt;&gt;"",PaymentSchedule[[#This Row],[BEGINNING BALANCE]]*(InterestRate/PaymentsPerYear),"")</f>
        <v>280.52551767499375</v>
      </c>
      <c r="J271" s="14">
        <f>IF(PaymentSchedule[[#This Row],[PMT NO]]&lt;&gt;"",IF(PaymentSchedule[[#This Row],[SCHEDULED PAYMENT]]+PaymentSchedule[[#This Row],[EXTRA PAYMENT]]&lt;=PaymentSchedule[[#This Row],[BEGINNING BALANCE]],PaymentSchedule[[#This Row],[BEGINNING BALANCE]]-PaymentSchedule[[#This Row],[PRINCIPAL]],0),"")</f>
        <v>49503.130563327883</v>
      </c>
      <c r="K271" s="14">
        <f>IF(PaymentSchedule[[#This Row],[PMT NO]]&lt;&gt;"",SUM(INDEX(PaymentSchedule[INTEREST],1,1):PaymentSchedule[[#This Row],[INTEREST]]),"")</f>
        <v>118138.63567106392</v>
      </c>
    </row>
    <row r="272" spans="2:11" x14ac:dyDescent="0.2">
      <c r="B272" s="12">
        <f>IF(LoanIsGood,IF(ROW()-ROW(PaymentSchedule[[#Headers],[PMT NO]])&gt;ScheduledNumberOfPayments,"",ROW()-ROW(PaymentSchedule[[#Headers],[PMT NO]])),"")</f>
        <v>261</v>
      </c>
      <c r="C272" s="13">
        <f>IF(PaymentSchedule[[#This Row],[PMT NO]]&lt;&gt;"",EOMONTH(LoanStartDate,ROW(PaymentSchedule[[#This Row],[PMT NO]])-ROW(PaymentSchedule[[#Headers],[PMT NO]])-2)+DAY(LoanStartDate),"")</f>
        <v>51874</v>
      </c>
      <c r="D272" s="14">
        <f>IF(PaymentSchedule[[#This Row],[PMT NO]]&lt;&gt;"",IF(ROW()-ROW(PaymentSchedule[[#Headers],[BEGINNING BALANCE]])=1,LoanAmount,INDEX(PaymentSchedule[ENDING BALANCE],ROW()-ROW(PaymentSchedule[[#Headers],[BEGINNING BALANCE]])-1)),"")</f>
        <v>49503.130563327883</v>
      </c>
      <c r="E272" s="14">
        <f>IF(PaymentSchedule[[#This Row],[PMT NO]]&lt;&gt;"",ScheduledPayment,"")</f>
        <v>648.59809656821528</v>
      </c>
      <c r="F272" s="25">
        <v>0</v>
      </c>
      <c r="G27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2" s="14">
        <f>IF(PaymentSchedule[[#This Row],[PMT NO]]&lt;&gt;"",PaymentSchedule[[#This Row],[TOTAL PAYMENT]]-PaymentSchedule[[#This Row],[INTEREST]],"")</f>
        <v>370.14298714949592</v>
      </c>
      <c r="I272" s="14">
        <f>IF(PaymentSchedule[[#This Row],[PMT NO]]&lt;&gt;"",PaymentSchedule[[#This Row],[BEGINNING BALANCE]]*(InterestRate/PaymentsPerYear),"")</f>
        <v>278.45510941871936</v>
      </c>
      <c r="J272" s="14">
        <f>IF(PaymentSchedule[[#This Row],[PMT NO]]&lt;&gt;"",IF(PaymentSchedule[[#This Row],[SCHEDULED PAYMENT]]+PaymentSchedule[[#This Row],[EXTRA PAYMENT]]&lt;=PaymentSchedule[[#This Row],[BEGINNING BALANCE]],PaymentSchedule[[#This Row],[BEGINNING BALANCE]]-PaymentSchedule[[#This Row],[PRINCIPAL]],0),"")</f>
        <v>49132.987576178384</v>
      </c>
      <c r="K272" s="14">
        <f>IF(PaymentSchedule[[#This Row],[PMT NO]]&lt;&gt;"",SUM(INDEX(PaymentSchedule[INTEREST],1,1):PaymentSchedule[[#This Row],[INTEREST]]),"")</f>
        <v>118417.09078048264</v>
      </c>
    </row>
    <row r="273" spans="2:11" x14ac:dyDescent="0.2">
      <c r="B273" s="12">
        <f>IF(LoanIsGood,IF(ROW()-ROW(PaymentSchedule[[#Headers],[PMT NO]])&gt;ScheduledNumberOfPayments,"",ROW()-ROW(PaymentSchedule[[#Headers],[PMT NO]])),"")</f>
        <v>262</v>
      </c>
      <c r="C273" s="13">
        <f>IF(PaymentSchedule[[#This Row],[PMT NO]]&lt;&gt;"",EOMONTH(LoanStartDate,ROW(PaymentSchedule[[#This Row],[PMT NO]])-ROW(PaymentSchedule[[#Headers],[PMT NO]])-2)+DAY(LoanStartDate),"")</f>
        <v>51905</v>
      </c>
      <c r="D273" s="14">
        <f>IF(PaymentSchedule[[#This Row],[PMT NO]]&lt;&gt;"",IF(ROW()-ROW(PaymentSchedule[[#Headers],[BEGINNING BALANCE]])=1,LoanAmount,INDEX(PaymentSchedule[ENDING BALANCE],ROW()-ROW(PaymentSchedule[[#Headers],[BEGINNING BALANCE]])-1)),"")</f>
        <v>49132.987576178384</v>
      </c>
      <c r="E273" s="14">
        <f>IF(PaymentSchedule[[#This Row],[PMT NO]]&lt;&gt;"",ScheduledPayment,"")</f>
        <v>648.59809656821528</v>
      </c>
      <c r="F273" s="25">
        <v>0</v>
      </c>
      <c r="G27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3" s="14">
        <f>IF(PaymentSchedule[[#This Row],[PMT NO]]&lt;&gt;"",PaymentSchedule[[#This Row],[TOTAL PAYMENT]]-PaymentSchedule[[#This Row],[INTEREST]],"")</f>
        <v>372.22504145221183</v>
      </c>
      <c r="I273" s="14">
        <f>IF(PaymentSchedule[[#This Row],[PMT NO]]&lt;&gt;"",PaymentSchedule[[#This Row],[BEGINNING BALANCE]]*(InterestRate/PaymentsPerYear),"")</f>
        <v>276.37305511600346</v>
      </c>
      <c r="J273" s="14">
        <f>IF(PaymentSchedule[[#This Row],[PMT NO]]&lt;&gt;"",IF(PaymentSchedule[[#This Row],[SCHEDULED PAYMENT]]+PaymentSchedule[[#This Row],[EXTRA PAYMENT]]&lt;=PaymentSchedule[[#This Row],[BEGINNING BALANCE]],PaymentSchedule[[#This Row],[BEGINNING BALANCE]]-PaymentSchedule[[#This Row],[PRINCIPAL]],0),"")</f>
        <v>48760.762534726171</v>
      </c>
      <c r="K273" s="14">
        <f>IF(PaymentSchedule[[#This Row],[PMT NO]]&lt;&gt;"",SUM(INDEX(PaymentSchedule[INTEREST],1,1):PaymentSchedule[[#This Row],[INTEREST]]),"")</f>
        <v>118693.46383559864</v>
      </c>
    </row>
    <row r="274" spans="2:11" x14ac:dyDescent="0.2">
      <c r="B274" s="12">
        <f>IF(LoanIsGood,IF(ROW()-ROW(PaymentSchedule[[#Headers],[PMT NO]])&gt;ScheduledNumberOfPayments,"",ROW()-ROW(PaymentSchedule[[#Headers],[PMT NO]])),"")</f>
        <v>263</v>
      </c>
      <c r="C274" s="13">
        <f>IF(PaymentSchedule[[#This Row],[PMT NO]]&lt;&gt;"",EOMONTH(LoanStartDate,ROW(PaymentSchedule[[#This Row],[PMT NO]])-ROW(PaymentSchedule[[#Headers],[PMT NO]])-2)+DAY(LoanStartDate),"")</f>
        <v>51933</v>
      </c>
      <c r="D274" s="14">
        <f>IF(PaymentSchedule[[#This Row],[PMT NO]]&lt;&gt;"",IF(ROW()-ROW(PaymentSchedule[[#Headers],[BEGINNING BALANCE]])=1,LoanAmount,INDEX(PaymentSchedule[ENDING BALANCE],ROW()-ROW(PaymentSchedule[[#Headers],[BEGINNING BALANCE]])-1)),"")</f>
        <v>48760.762534726171</v>
      </c>
      <c r="E274" s="14">
        <f>IF(PaymentSchedule[[#This Row],[PMT NO]]&lt;&gt;"",ScheduledPayment,"")</f>
        <v>648.59809656821528</v>
      </c>
      <c r="F274" s="25">
        <v>0</v>
      </c>
      <c r="G27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4" s="14">
        <f>IF(PaymentSchedule[[#This Row],[PMT NO]]&lt;&gt;"",PaymentSchedule[[#This Row],[TOTAL PAYMENT]]-PaymentSchedule[[#This Row],[INTEREST]],"")</f>
        <v>374.31880731038052</v>
      </c>
      <c r="I274" s="14">
        <f>IF(PaymentSchedule[[#This Row],[PMT NO]]&lt;&gt;"",PaymentSchedule[[#This Row],[BEGINNING BALANCE]]*(InterestRate/PaymentsPerYear),"")</f>
        <v>274.27928925783476</v>
      </c>
      <c r="J274" s="14">
        <f>IF(PaymentSchedule[[#This Row],[PMT NO]]&lt;&gt;"",IF(PaymentSchedule[[#This Row],[SCHEDULED PAYMENT]]+PaymentSchedule[[#This Row],[EXTRA PAYMENT]]&lt;=PaymentSchedule[[#This Row],[BEGINNING BALANCE]],PaymentSchedule[[#This Row],[BEGINNING BALANCE]]-PaymentSchedule[[#This Row],[PRINCIPAL]],0),"")</f>
        <v>48386.44372741579</v>
      </c>
      <c r="K274" s="14">
        <f>IF(PaymentSchedule[[#This Row],[PMT NO]]&lt;&gt;"",SUM(INDEX(PaymentSchedule[INTEREST],1,1):PaymentSchedule[[#This Row],[INTEREST]]),"")</f>
        <v>118967.74312485647</v>
      </c>
    </row>
    <row r="275" spans="2:11" x14ac:dyDescent="0.2">
      <c r="B275" s="12">
        <f>IF(LoanIsGood,IF(ROW()-ROW(PaymentSchedule[[#Headers],[PMT NO]])&gt;ScheduledNumberOfPayments,"",ROW()-ROW(PaymentSchedule[[#Headers],[PMT NO]])),"")</f>
        <v>264</v>
      </c>
      <c r="C275" s="13">
        <f>IF(PaymentSchedule[[#This Row],[PMT NO]]&lt;&gt;"",EOMONTH(LoanStartDate,ROW(PaymentSchedule[[#This Row],[PMT NO]])-ROW(PaymentSchedule[[#Headers],[PMT NO]])-2)+DAY(LoanStartDate),"")</f>
        <v>51964</v>
      </c>
      <c r="D275" s="14">
        <f>IF(PaymentSchedule[[#This Row],[PMT NO]]&lt;&gt;"",IF(ROW()-ROW(PaymentSchedule[[#Headers],[BEGINNING BALANCE]])=1,LoanAmount,INDEX(PaymentSchedule[ENDING BALANCE],ROW()-ROW(PaymentSchedule[[#Headers],[BEGINNING BALANCE]])-1)),"")</f>
        <v>48386.44372741579</v>
      </c>
      <c r="E275" s="14">
        <f>IF(PaymentSchedule[[#This Row],[PMT NO]]&lt;&gt;"",ScheduledPayment,"")</f>
        <v>648.59809656821528</v>
      </c>
      <c r="F275" s="25">
        <v>0</v>
      </c>
      <c r="G27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5" s="14">
        <f>IF(PaymentSchedule[[#This Row],[PMT NO]]&lt;&gt;"",PaymentSchedule[[#This Row],[TOTAL PAYMENT]]-PaymentSchedule[[#This Row],[INTEREST]],"")</f>
        <v>376.42435060150143</v>
      </c>
      <c r="I275" s="14">
        <f>IF(PaymentSchedule[[#This Row],[PMT NO]]&lt;&gt;"",PaymentSchedule[[#This Row],[BEGINNING BALANCE]]*(InterestRate/PaymentsPerYear),"")</f>
        <v>272.17374596671385</v>
      </c>
      <c r="J275" s="14">
        <f>IF(PaymentSchedule[[#This Row],[PMT NO]]&lt;&gt;"",IF(PaymentSchedule[[#This Row],[SCHEDULED PAYMENT]]+PaymentSchedule[[#This Row],[EXTRA PAYMENT]]&lt;=PaymentSchedule[[#This Row],[BEGINNING BALANCE]],PaymentSchedule[[#This Row],[BEGINNING BALANCE]]-PaymentSchedule[[#This Row],[PRINCIPAL]],0),"")</f>
        <v>48010.019376814285</v>
      </c>
      <c r="K275" s="14">
        <f>IF(PaymentSchedule[[#This Row],[PMT NO]]&lt;&gt;"",SUM(INDEX(PaymentSchedule[INTEREST],1,1):PaymentSchedule[[#This Row],[INTEREST]]),"")</f>
        <v>119239.91687082319</v>
      </c>
    </row>
    <row r="276" spans="2:11" x14ac:dyDescent="0.2">
      <c r="B276" s="12">
        <f>IF(LoanIsGood,IF(ROW()-ROW(PaymentSchedule[[#Headers],[PMT NO]])&gt;ScheduledNumberOfPayments,"",ROW()-ROW(PaymentSchedule[[#Headers],[PMT NO]])),"")</f>
        <v>265</v>
      </c>
      <c r="C276" s="13">
        <f>IF(PaymentSchedule[[#This Row],[PMT NO]]&lt;&gt;"",EOMONTH(LoanStartDate,ROW(PaymentSchedule[[#This Row],[PMT NO]])-ROW(PaymentSchedule[[#Headers],[PMT NO]])-2)+DAY(LoanStartDate),"")</f>
        <v>51994</v>
      </c>
      <c r="D276" s="14">
        <f>IF(PaymentSchedule[[#This Row],[PMT NO]]&lt;&gt;"",IF(ROW()-ROW(PaymentSchedule[[#Headers],[BEGINNING BALANCE]])=1,LoanAmount,INDEX(PaymentSchedule[ENDING BALANCE],ROW()-ROW(PaymentSchedule[[#Headers],[BEGINNING BALANCE]])-1)),"")</f>
        <v>48010.019376814285</v>
      </c>
      <c r="E276" s="14">
        <f>IF(PaymentSchedule[[#This Row],[PMT NO]]&lt;&gt;"",ScheduledPayment,"")</f>
        <v>648.59809656821528</v>
      </c>
      <c r="F276" s="25">
        <v>0</v>
      </c>
      <c r="G27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6" s="14">
        <f>IF(PaymentSchedule[[#This Row],[PMT NO]]&lt;&gt;"",PaymentSchedule[[#This Row],[TOTAL PAYMENT]]-PaymentSchedule[[#This Row],[INTEREST]],"")</f>
        <v>378.54173757363492</v>
      </c>
      <c r="I276" s="14">
        <f>IF(PaymentSchedule[[#This Row],[PMT NO]]&lt;&gt;"",PaymentSchedule[[#This Row],[BEGINNING BALANCE]]*(InterestRate/PaymentsPerYear),"")</f>
        <v>270.05635899458036</v>
      </c>
      <c r="J276" s="14">
        <f>IF(PaymentSchedule[[#This Row],[PMT NO]]&lt;&gt;"",IF(PaymentSchedule[[#This Row],[SCHEDULED PAYMENT]]+PaymentSchedule[[#This Row],[EXTRA PAYMENT]]&lt;=PaymentSchedule[[#This Row],[BEGINNING BALANCE]],PaymentSchedule[[#This Row],[BEGINNING BALANCE]]-PaymentSchedule[[#This Row],[PRINCIPAL]],0),"")</f>
        <v>47631.477639240649</v>
      </c>
      <c r="K276" s="14">
        <f>IF(PaymentSchedule[[#This Row],[PMT NO]]&lt;&gt;"",SUM(INDEX(PaymentSchedule[INTEREST],1,1):PaymentSchedule[[#This Row],[INTEREST]]),"")</f>
        <v>119509.97322981777</v>
      </c>
    </row>
    <row r="277" spans="2:11" x14ac:dyDescent="0.2">
      <c r="B277" s="12">
        <f>IF(LoanIsGood,IF(ROW()-ROW(PaymentSchedule[[#Headers],[PMT NO]])&gt;ScheduledNumberOfPayments,"",ROW()-ROW(PaymentSchedule[[#Headers],[PMT NO]])),"")</f>
        <v>266</v>
      </c>
      <c r="C277" s="13">
        <f>IF(PaymentSchedule[[#This Row],[PMT NO]]&lt;&gt;"",EOMONTH(LoanStartDate,ROW(PaymentSchedule[[#This Row],[PMT NO]])-ROW(PaymentSchedule[[#Headers],[PMT NO]])-2)+DAY(LoanStartDate),"")</f>
        <v>52025</v>
      </c>
      <c r="D277" s="14">
        <f>IF(PaymentSchedule[[#This Row],[PMT NO]]&lt;&gt;"",IF(ROW()-ROW(PaymentSchedule[[#Headers],[BEGINNING BALANCE]])=1,LoanAmount,INDEX(PaymentSchedule[ENDING BALANCE],ROW()-ROW(PaymentSchedule[[#Headers],[BEGINNING BALANCE]])-1)),"")</f>
        <v>47631.477639240649</v>
      </c>
      <c r="E277" s="14">
        <f>IF(PaymentSchedule[[#This Row],[PMT NO]]&lt;&gt;"",ScheduledPayment,"")</f>
        <v>648.59809656821528</v>
      </c>
      <c r="F277" s="25">
        <v>0</v>
      </c>
      <c r="G27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7" s="14">
        <f>IF(PaymentSchedule[[#This Row],[PMT NO]]&lt;&gt;"",PaymentSchedule[[#This Row],[TOTAL PAYMENT]]-PaymentSchedule[[#This Row],[INTEREST]],"")</f>
        <v>380.67103484748662</v>
      </c>
      <c r="I277" s="14">
        <f>IF(PaymentSchedule[[#This Row],[PMT NO]]&lt;&gt;"",PaymentSchedule[[#This Row],[BEGINNING BALANCE]]*(InterestRate/PaymentsPerYear),"")</f>
        <v>267.92706172072866</v>
      </c>
      <c r="J277" s="14">
        <f>IF(PaymentSchedule[[#This Row],[PMT NO]]&lt;&gt;"",IF(PaymentSchedule[[#This Row],[SCHEDULED PAYMENT]]+PaymentSchedule[[#This Row],[EXTRA PAYMENT]]&lt;=PaymentSchedule[[#This Row],[BEGINNING BALANCE]],PaymentSchedule[[#This Row],[BEGINNING BALANCE]]-PaymentSchedule[[#This Row],[PRINCIPAL]],0),"")</f>
        <v>47250.806604393161</v>
      </c>
      <c r="K277" s="14">
        <f>IF(PaymentSchedule[[#This Row],[PMT NO]]&lt;&gt;"",SUM(INDEX(PaymentSchedule[INTEREST],1,1):PaymentSchedule[[#This Row],[INTEREST]]),"")</f>
        <v>119777.90029153849</v>
      </c>
    </row>
    <row r="278" spans="2:11" x14ac:dyDescent="0.2">
      <c r="B278" s="12">
        <f>IF(LoanIsGood,IF(ROW()-ROW(PaymentSchedule[[#Headers],[PMT NO]])&gt;ScheduledNumberOfPayments,"",ROW()-ROW(PaymentSchedule[[#Headers],[PMT NO]])),"")</f>
        <v>267</v>
      </c>
      <c r="C278" s="13">
        <f>IF(PaymentSchedule[[#This Row],[PMT NO]]&lt;&gt;"",EOMONTH(LoanStartDate,ROW(PaymentSchedule[[#This Row],[PMT NO]])-ROW(PaymentSchedule[[#Headers],[PMT NO]])-2)+DAY(LoanStartDate),"")</f>
        <v>52055</v>
      </c>
      <c r="D278" s="14">
        <f>IF(PaymentSchedule[[#This Row],[PMT NO]]&lt;&gt;"",IF(ROW()-ROW(PaymentSchedule[[#Headers],[BEGINNING BALANCE]])=1,LoanAmount,INDEX(PaymentSchedule[ENDING BALANCE],ROW()-ROW(PaymentSchedule[[#Headers],[BEGINNING BALANCE]])-1)),"")</f>
        <v>47250.806604393161</v>
      </c>
      <c r="E278" s="14">
        <f>IF(PaymentSchedule[[#This Row],[PMT NO]]&lt;&gt;"",ScheduledPayment,"")</f>
        <v>648.59809656821528</v>
      </c>
      <c r="F278" s="25">
        <v>0</v>
      </c>
      <c r="G27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8" s="14">
        <f>IF(PaymentSchedule[[#This Row],[PMT NO]]&lt;&gt;"",PaymentSchedule[[#This Row],[TOTAL PAYMENT]]-PaymentSchedule[[#This Row],[INTEREST]],"")</f>
        <v>382.81230941850373</v>
      </c>
      <c r="I278" s="14">
        <f>IF(PaymentSchedule[[#This Row],[PMT NO]]&lt;&gt;"",PaymentSchedule[[#This Row],[BEGINNING BALANCE]]*(InterestRate/PaymentsPerYear),"")</f>
        <v>265.78578714971155</v>
      </c>
      <c r="J278" s="14">
        <f>IF(PaymentSchedule[[#This Row],[PMT NO]]&lt;&gt;"",IF(PaymentSchedule[[#This Row],[SCHEDULED PAYMENT]]+PaymentSchedule[[#This Row],[EXTRA PAYMENT]]&lt;=PaymentSchedule[[#This Row],[BEGINNING BALANCE]],PaymentSchedule[[#This Row],[BEGINNING BALANCE]]-PaymentSchedule[[#This Row],[PRINCIPAL]],0),"")</f>
        <v>46867.994294974655</v>
      </c>
      <c r="K278" s="14">
        <f>IF(PaymentSchedule[[#This Row],[PMT NO]]&lt;&gt;"",SUM(INDEX(PaymentSchedule[INTEREST],1,1):PaymentSchedule[[#This Row],[INTEREST]]),"")</f>
        <v>120043.6860786882</v>
      </c>
    </row>
    <row r="279" spans="2:11" x14ac:dyDescent="0.2">
      <c r="B279" s="12">
        <f>IF(LoanIsGood,IF(ROW()-ROW(PaymentSchedule[[#Headers],[PMT NO]])&gt;ScheduledNumberOfPayments,"",ROW()-ROW(PaymentSchedule[[#Headers],[PMT NO]])),"")</f>
        <v>268</v>
      </c>
      <c r="C279" s="13">
        <f>IF(PaymentSchedule[[#This Row],[PMT NO]]&lt;&gt;"",EOMONTH(LoanStartDate,ROW(PaymentSchedule[[#This Row],[PMT NO]])-ROW(PaymentSchedule[[#Headers],[PMT NO]])-2)+DAY(LoanStartDate),"")</f>
        <v>52086</v>
      </c>
      <c r="D279" s="14">
        <f>IF(PaymentSchedule[[#This Row],[PMT NO]]&lt;&gt;"",IF(ROW()-ROW(PaymentSchedule[[#Headers],[BEGINNING BALANCE]])=1,LoanAmount,INDEX(PaymentSchedule[ENDING BALANCE],ROW()-ROW(PaymentSchedule[[#Headers],[BEGINNING BALANCE]])-1)),"")</f>
        <v>46867.994294974655</v>
      </c>
      <c r="E279" s="14">
        <f>IF(PaymentSchedule[[#This Row],[PMT NO]]&lt;&gt;"",ScheduledPayment,"")</f>
        <v>648.59809656821528</v>
      </c>
      <c r="F279" s="25">
        <v>0</v>
      </c>
      <c r="G27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79" s="14">
        <f>IF(PaymentSchedule[[#This Row],[PMT NO]]&lt;&gt;"",PaymentSchedule[[#This Row],[TOTAL PAYMENT]]-PaymentSchedule[[#This Row],[INTEREST]],"")</f>
        <v>384.96562865898284</v>
      </c>
      <c r="I279" s="14">
        <f>IF(PaymentSchedule[[#This Row],[PMT NO]]&lt;&gt;"",PaymentSchedule[[#This Row],[BEGINNING BALANCE]]*(InterestRate/PaymentsPerYear),"")</f>
        <v>263.63246790923245</v>
      </c>
      <c r="J279" s="14">
        <f>IF(PaymentSchedule[[#This Row],[PMT NO]]&lt;&gt;"",IF(PaymentSchedule[[#This Row],[SCHEDULED PAYMENT]]+PaymentSchedule[[#This Row],[EXTRA PAYMENT]]&lt;=PaymentSchedule[[#This Row],[BEGINNING BALANCE]],PaymentSchedule[[#This Row],[BEGINNING BALANCE]]-PaymentSchedule[[#This Row],[PRINCIPAL]],0),"")</f>
        <v>46483.028666315673</v>
      </c>
      <c r="K279" s="14">
        <f>IF(PaymentSchedule[[#This Row],[PMT NO]]&lt;&gt;"",SUM(INDEX(PaymentSchedule[INTEREST],1,1):PaymentSchedule[[#This Row],[INTEREST]]),"")</f>
        <v>120307.31854659744</v>
      </c>
    </row>
    <row r="280" spans="2:11" x14ac:dyDescent="0.2">
      <c r="B280" s="12">
        <f>IF(LoanIsGood,IF(ROW()-ROW(PaymentSchedule[[#Headers],[PMT NO]])&gt;ScheduledNumberOfPayments,"",ROW()-ROW(PaymentSchedule[[#Headers],[PMT NO]])),"")</f>
        <v>269</v>
      </c>
      <c r="C280" s="13">
        <f>IF(PaymentSchedule[[#This Row],[PMT NO]]&lt;&gt;"",EOMONTH(LoanStartDate,ROW(PaymentSchedule[[#This Row],[PMT NO]])-ROW(PaymentSchedule[[#Headers],[PMT NO]])-2)+DAY(LoanStartDate),"")</f>
        <v>52117</v>
      </c>
      <c r="D280" s="14">
        <f>IF(PaymentSchedule[[#This Row],[PMT NO]]&lt;&gt;"",IF(ROW()-ROW(PaymentSchedule[[#Headers],[BEGINNING BALANCE]])=1,LoanAmount,INDEX(PaymentSchedule[ENDING BALANCE],ROW()-ROW(PaymentSchedule[[#Headers],[BEGINNING BALANCE]])-1)),"")</f>
        <v>46483.028666315673</v>
      </c>
      <c r="E280" s="14">
        <f>IF(PaymentSchedule[[#This Row],[PMT NO]]&lt;&gt;"",ScheduledPayment,"")</f>
        <v>648.59809656821528</v>
      </c>
      <c r="F280" s="25">
        <v>0</v>
      </c>
      <c r="G28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0" s="14">
        <f>IF(PaymentSchedule[[#This Row],[PMT NO]]&lt;&gt;"",PaymentSchedule[[#This Row],[TOTAL PAYMENT]]-PaymentSchedule[[#This Row],[INTEREST]],"")</f>
        <v>387.13106032018959</v>
      </c>
      <c r="I280" s="14">
        <f>IF(PaymentSchedule[[#This Row],[PMT NO]]&lt;&gt;"",PaymentSchedule[[#This Row],[BEGINNING BALANCE]]*(InterestRate/PaymentsPerYear),"")</f>
        <v>261.46703624802569</v>
      </c>
      <c r="J280" s="14">
        <f>IF(PaymentSchedule[[#This Row],[PMT NO]]&lt;&gt;"",IF(PaymentSchedule[[#This Row],[SCHEDULED PAYMENT]]+PaymentSchedule[[#This Row],[EXTRA PAYMENT]]&lt;=PaymentSchedule[[#This Row],[BEGINNING BALANCE]],PaymentSchedule[[#This Row],[BEGINNING BALANCE]]-PaymentSchedule[[#This Row],[PRINCIPAL]],0),"")</f>
        <v>46095.89760599548</v>
      </c>
      <c r="K280" s="14">
        <f>IF(PaymentSchedule[[#This Row],[PMT NO]]&lt;&gt;"",SUM(INDEX(PaymentSchedule[INTEREST],1,1):PaymentSchedule[[#This Row],[INTEREST]]),"")</f>
        <v>120568.78558284546</v>
      </c>
    </row>
    <row r="281" spans="2:11" x14ac:dyDescent="0.2">
      <c r="B281" s="12">
        <f>IF(LoanIsGood,IF(ROW()-ROW(PaymentSchedule[[#Headers],[PMT NO]])&gt;ScheduledNumberOfPayments,"",ROW()-ROW(PaymentSchedule[[#Headers],[PMT NO]])),"")</f>
        <v>270</v>
      </c>
      <c r="C281" s="13">
        <f>IF(PaymentSchedule[[#This Row],[PMT NO]]&lt;&gt;"",EOMONTH(LoanStartDate,ROW(PaymentSchedule[[#This Row],[PMT NO]])-ROW(PaymentSchedule[[#Headers],[PMT NO]])-2)+DAY(LoanStartDate),"")</f>
        <v>52147</v>
      </c>
      <c r="D281" s="14">
        <f>IF(PaymentSchedule[[#This Row],[PMT NO]]&lt;&gt;"",IF(ROW()-ROW(PaymentSchedule[[#Headers],[BEGINNING BALANCE]])=1,LoanAmount,INDEX(PaymentSchedule[ENDING BALANCE],ROW()-ROW(PaymentSchedule[[#Headers],[BEGINNING BALANCE]])-1)),"")</f>
        <v>46095.89760599548</v>
      </c>
      <c r="E281" s="14">
        <f>IF(PaymentSchedule[[#This Row],[PMT NO]]&lt;&gt;"",ScheduledPayment,"")</f>
        <v>648.59809656821528</v>
      </c>
      <c r="F281" s="25">
        <v>0</v>
      </c>
      <c r="G28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1" s="14">
        <f>IF(PaymentSchedule[[#This Row],[PMT NO]]&lt;&gt;"",PaymentSchedule[[#This Row],[TOTAL PAYMENT]]-PaymentSchedule[[#This Row],[INTEREST]],"")</f>
        <v>389.30867253449065</v>
      </c>
      <c r="I281" s="14">
        <f>IF(PaymentSchedule[[#This Row],[PMT NO]]&lt;&gt;"",PaymentSchedule[[#This Row],[BEGINNING BALANCE]]*(InterestRate/PaymentsPerYear),"")</f>
        <v>259.28942403372463</v>
      </c>
      <c r="J281" s="14">
        <f>IF(PaymentSchedule[[#This Row],[PMT NO]]&lt;&gt;"",IF(PaymentSchedule[[#This Row],[SCHEDULED PAYMENT]]+PaymentSchedule[[#This Row],[EXTRA PAYMENT]]&lt;=PaymentSchedule[[#This Row],[BEGINNING BALANCE]],PaymentSchedule[[#This Row],[BEGINNING BALANCE]]-PaymentSchedule[[#This Row],[PRINCIPAL]],0),"")</f>
        <v>45706.588933460989</v>
      </c>
      <c r="K281" s="14">
        <f>IF(PaymentSchedule[[#This Row],[PMT NO]]&lt;&gt;"",SUM(INDEX(PaymentSchedule[INTEREST],1,1):PaymentSchedule[[#This Row],[INTEREST]]),"")</f>
        <v>120828.07500687918</v>
      </c>
    </row>
    <row r="282" spans="2:11" x14ac:dyDescent="0.2">
      <c r="B282" s="12">
        <f>IF(LoanIsGood,IF(ROW()-ROW(PaymentSchedule[[#Headers],[PMT NO]])&gt;ScheduledNumberOfPayments,"",ROW()-ROW(PaymentSchedule[[#Headers],[PMT NO]])),"")</f>
        <v>271</v>
      </c>
      <c r="C282" s="13">
        <f>IF(PaymentSchedule[[#This Row],[PMT NO]]&lt;&gt;"",EOMONTH(LoanStartDate,ROW(PaymentSchedule[[#This Row],[PMT NO]])-ROW(PaymentSchedule[[#Headers],[PMT NO]])-2)+DAY(LoanStartDate),"")</f>
        <v>52178</v>
      </c>
      <c r="D282" s="14">
        <f>IF(PaymentSchedule[[#This Row],[PMT NO]]&lt;&gt;"",IF(ROW()-ROW(PaymentSchedule[[#Headers],[BEGINNING BALANCE]])=1,LoanAmount,INDEX(PaymentSchedule[ENDING BALANCE],ROW()-ROW(PaymentSchedule[[#Headers],[BEGINNING BALANCE]])-1)),"")</f>
        <v>45706.588933460989</v>
      </c>
      <c r="E282" s="14">
        <f>IF(PaymentSchedule[[#This Row],[PMT NO]]&lt;&gt;"",ScheduledPayment,"")</f>
        <v>648.59809656821528</v>
      </c>
      <c r="F282" s="25">
        <v>0</v>
      </c>
      <c r="G28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2" s="14">
        <f>IF(PaymentSchedule[[#This Row],[PMT NO]]&lt;&gt;"",PaymentSchedule[[#This Row],[TOTAL PAYMENT]]-PaymentSchedule[[#This Row],[INTEREST]],"")</f>
        <v>391.49853381749716</v>
      </c>
      <c r="I282" s="14">
        <f>IF(PaymentSchedule[[#This Row],[PMT NO]]&lt;&gt;"",PaymentSchedule[[#This Row],[BEGINNING BALANCE]]*(InterestRate/PaymentsPerYear),"")</f>
        <v>257.09956275071812</v>
      </c>
      <c r="J282" s="14">
        <f>IF(PaymentSchedule[[#This Row],[PMT NO]]&lt;&gt;"",IF(PaymentSchedule[[#This Row],[SCHEDULED PAYMENT]]+PaymentSchedule[[#This Row],[EXTRA PAYMENT]]&lt;=PaymentSchedule[[#This Row],[BEGINNING BALANCE]],PaymentSchedule[[#This Row],[BEGINNING BALANCE]]-PaymentSchedule[[#This Row],[PRINCIPAL]],0),"")</f>
        <v>45315.090399643494</v>
      </c>
      <c r="K282" s="14">
        <f>IF(PaymentSchedule[[#This Row],[PMT NO]]&lt;&gt;"",SUM(INDEX(PaymentSchedule[INTEREST],1,1):PaymentSchedule[[#This Row],[INTEREST]]),"")</f>
        <v>121085.1745696299</v>
      </c>
    </row>
    <row r="283" spans="2:11" x14ac:dyDescent="0.2">
      <c r="B283" s="12">
        <f>IF(LoanIsGood,IF(ROW()-ROW(PaymentSchedule[[#Headers],[PMT NO]])&gt;ScheduledNumberOfPayments,"",ROW()-ROW(PaymentSchedule[[#Headers],[PMT NO]])),"")</f>
        <v>272</v>
      </c>
      <c r="C283" s="13">
        <f>IF(PaymentSchedule[[#This Row],[PMT NO]]&lt;&gt;"",EOMONTH(LoanStartDate,ROW(PaymentSchedule[[#This Row],[PMT NO]])-ROW(PaymentSchedule[[#Headers],[PMT NO]])-2)+DAY(LoanStartDate),"")</f>
        <v>52208</v>
      </c>
      <c r="D283" s="14">
        <f>IF(PaymentSchedule[[#This Row],[PMT NO]]&lt;&gt;"",IF(ROW()-ROW(PaymentSchedule[[#Headers],[BEGINNING BALANCE]])=1,LoanAmount,INDEX(PaymentSchedule[ENDING BALANCE],ROW()-ROW(PaymentSchedule[[#Headers],[BEGINNING BALANCE]])-1)),"")</f>
        <v>45315.090399643494</v>
      </c>
      <c r="E283" s="14">
        <f>IF(PaymentSchedule[[#This Row],[PMT NO]]&lt;&gt;"",ScheduledPayment,"")</f>
        <v>648.59809656821528</v>
      </c>
      <c r="F283" s="25">
        <v>0</v>
      </c>
      <c r="G28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3" s="14">
        <f>IF(PaymentSchedule[[#This Row],[PMT NO]]&lt;&gt;"",PaymentSchedule[[#This Row],[TOTAL PAYMENT]]-PaymentSchedule[[#This Row],[INTEREST]],"")</f>
        <v>393.70071307022062</v>
      </c>
      <c r="I283" s="14">
        <f>IF(PaymentSchedule[[#This Row],[PMT NO]]&lt;&gt;"",PaymentSchedule[[#This Row],[BEGINNING BALANCE]]*(InterestRate/PaymentsPerYear),"")</f>
        <v>254.89738349799467</v>
      </c>
      <c r="J283" s="14">
        <f>IF(PaymentSchedule[[#This Row],[PMT NO]]&lt;&gt;"",IF(PaymentSchedule[[#This Row],[SCHEDULED PAYMENT]]+PaymentSchedule[[#This Row],[EXTRA PAYMENT]]&lt;=PaymentSchedule[[#This Row],[BEGINNING BALANCE]],PaymentSchedule[[#This Row],[BEGINNING BALANCE]]-PaymentSchedule[[#This Row],[PRINCIPAL]],0),"")</f>
        <v>44921.389686573275</v>
      </c>
      <c r="K283" s="14">
        <f>IF(PaymentSchedule[[#This Row],[PMT NO]]&lt;&gt;"",SUM(INDEX(PaymentSchedule[INTEREST],1,1):PaymentSchedule[[#This Row],[INTEREST]]),"")</f>
        <v>121340.0719531279</v>
      </c>
    </row>
    <row r="284" spans="2:11" x14ac:dyDescent="0.2">
      <c r="B284" s="12">
        <f>IF(LoanIsGood,IF(ROW()-ROW(PaymentSchedule[[#Headers],[PMT NO]])&gt;ScheduledNumberOfPayments,"",ROW()-ROW(PaymentSchedule[[#Headers],[PMT NO]])),"")</f>
        <v>273</v>
      </c>
      <c r="C284" s="13">
        <f>IF(PaymentSchedule[[#This Row],[PMT NO]]&lt;&gt;"",EOMONTH(LoanStartDate,ROW(PaymentSchedule[[#This Row],[PMT NO]])-ROW(PaymentSchedule[[#Headers],[PMT NO]])-2)+DAY(LoanStartDate),"")</f>
        <v>52239</v>
      </c>
      <c r="D284" s="14">
        <f>IF(PaymentSchedule[[#This Row],[PMT NO]]&lt;&gt;"",IF(ROW()-ROW(PaymentSchedule[[#Headers],[BEGINNING BALANCE]])=1,LoanAmount,INDEX(PaymentSchedule[ENDING BALANCE],ROW()-ROW(PaymentSchedule[[#Headers],[BEGINNING BALANCE]])-1)),"")</f>
        <v>44921.389686573275</v>
      </c>
      <c r="E284" s="14">
        <f>IF(PaymentSchedule[[#This Row],[PMT NO]]&lt;&gt;"",ScheduledPayment,"")</f>
        <v>648.59809656821528</v>
      </c>
      <c r="F284" s="25">
        <v>0</v>
      </c>
      <c r="G28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4" s="14">
        <f>IF(PaymentSchedule[[#This Row],[PMT NO]]&lt;&gt;"",PaymentSchedule[[#This Row],[TOTAL PAYMENT]]-PaymentSchedule[[#This Row],[INTEREST]],"")</f>
        <v>395.91527958124061</v>
      </c>
      <c r="I284" s="14">
        <f>IF(PaymentSchedule[[#This Row],[PMT NO]]&lt;&gt;"",PaymentSchedule[[#This Row],[BEGINNING BALANCE]]*(InterestRate/PaymentsPerYear),"")</f>
        <v>252.6828169869747</v>
      </c>
      <c r="J284" s="14">
        <f>IF(PaymentSchedule[[#This Row],[PMT NO]]&lt;&gt;"",IF(PaymentSchedule[[#This Row],[SCHEDULED PAYMENT]]+PaymentSchedule[[#This Row],[EXTRA PAYMENT]]&lt;=PaymentSchedule[[#This Row],[BEGINNING BALANCE]],PaymentSchedule[[#This Row],[BEGINNING BALANCE]]-PaymentSchedule[[#This Row],[PRINCIPAL]],0),"")</f>
        <v>44525.474406992034</v>
      </c>
      <c r="K284" s="14">
        <f>IF(PaymentSchedule[[#This Row],[PMT NO]]&lt;&gt;"",SUM(INDEX(PaymentSchedule[INTEREST],1,1):PaymentSchedule[[#This Row],[INTEREST]]),"")</f>
        <v>121592.75477011487</v>
      </c>
    </row>
    <row r="285" spans="2:11" x14ac:dyDescent="0.2">
      <c r="B285" s="12">
        <f>IF(LoanIsGood,IF(ROW()-ROW(PaymentSchedule[[#Headers],[PMT NO]])&gt;ScheduledNumberOfPayments,"",ROW()-ROW(PaymentSchedule[[#Headers],[PMT NO]])),"")</f>
        <v>274</v>
      </c>
      <c r="C285" s="13">
        <f>IF(PaymentSchedule[[#This Row],[PMT NO]]&lt;&gt;"",EOMONTH(LoanStartDate,ROW(PaymentSchedule[[#This Row],[PMT NO]])-ROW(PaymentSchedule[[#Headers],[PMT NO]])-2)+DAY(LoanStartDate),"")</f>
        <v>52270</v>
      </c>
      <c r="D285" s="14">
        <f>IF(PaymentSchedule[[#This Row],[PMT NO]]&lt;&gt;"",IF(ROW()-ROW(PaymentSchedule[[#Headers],[BEGINNING BALANCE]])=1,LoanAmount,INDEX(PaymentSchedule[ENDING BALANCE],ROW()-ROW(PaymentSchedule[[#Headers],[BEGINNING BALANCE]])-1)),"")</f>
        <v>44525.474406992034</v>
      </c>
      <c r="E285" s="14">
        <f>IF(PaymentSchedule[[#This Row],[PMT NO]]&lt;&gt;"",ScheduledPayment,"")</f>
        <v>648.59809656821528</v>
      </c>
      <c r="F285" s="25">
        <v>0</v>
      </c>
      <c r="G28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5" s="14">
        <f>IF(PaymentSchedule[[#This Row],[PMT NO]]&lt;&gt;"",PaymentSchedule[[#This Row],[TOTAL PAYMENT]]-PaymentSchedule[[#This Row],[INTEREST]],"")</f>
        <v>398.14230302888507</v>
      </c>
      <c r="I285" s="14">
        <f>IF(PaymentSchedule[[#This Row],[PMT NO]]&lt;&gt;"",PaymentSchedule[[#This Row],[BEGINNING BALANCE]]*(InterestRate/PaymentsPerYear),"")</f>
        <v>250.45579353933022</v>
      </c>
      <c r="J285" s="14">
        <f>IF(PaymentSchedule[[#This Row],[PMT NO]]&lt;&gt;"",IF(PaymentSchedule[[#This Row],[SCHEDULED PAYMENT]]+PaymentSchedule[[#This Row],[EXTRA PAYMENT]]&lt;=PaymentSchedule[[#This Row],[BEGINNING BALANCE]],PaymentSchedule[[#This Row],[BEGINNING BALANCE]]-PaymentSchedule[[#This Row],[PRINCIPAL]],0),"")</f>
        <v>44127.332103963148</v>
      </c>
      <c r="K285" s="14">
        <f>IF(PaymentSchedule[[#This Row],[PMT NO]]&lt;&gt;"",SUM(INDEX(PaymentSchedule[INTEREST],1,1):PaymentSchedule[[#This Row],[INTEREST]]),"")</f>
        <v>121843.2105636542</v>
      </c>
    </row>
    <row r="286" spans="2:11" x14ac:dyDescent="0.2">
      <c r="B286" s="12">
        <f>IF(LoanIsGood,IF(ROW()-ROW(PaymentSchedule[[#Headers],[PMT NO]])&gt;ScheduledNumberOfPayments,"",ROW()-ROW(PaymentSchedule[[#Headers],[PMT NO]])),"")</f>
        <v>275</v>
      </c>
      <c r="C286" s="13">
        <f>IF(PaymentSchedule[[#This Row],[PMT NO]]&lt;&gt;"",EOMONTH(LoanStartDate,ROW(PaymentSchedule[[#This Row],[PMT NO]])-ROW(PaymentSchedule[[#Headers],[PMT NO]])-2)+DAY(LoanStartDate),"")</f>
        <v>52298</v>
      </c>
      <c r="D286" s="14">
        <f>IF(PaymentSchedule[[#This Row],[PMT NO]]&lt;&gt;"",IF(ROW()-ROW(PaymentSchedule[[#Headers],[BEGINNING BALANCE]])=1,LoanAmount,INDEX(PaymentSchedule[ENDING BALANCE],ROW()-ROW(PaymentSchedule[[#Headers],[BEGINNING BALANCE]])-1)),"")</f>
        <v>44127.332103963148</v>
      </c>
      <c r="E286" s="14">
        <f>IF(PaymentSchedule[[#This Row],[PMT NO]]&lt;&gt;"",ScheduledPayment,"")</f>
        <v>648.59809656821528</v>
      </c>
      <c r="F286" s="25">
        <v>0</v>
      </c>
      <c r="G28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6" s="14">
        <f>IF(PaymentSchedule[[#This Row],[PMT NO]]&lt;&gt;"",PaymentSchedule[[#This Row],[TOTAL PAYMENT]]-PaymentSchedule[[#This Row],[INTEREST]],"")</f>
        <v>400.38185348342256</v>
      </c>
      <c r="I286" s="14">
        <f>IF(PaymentSchedule[[#This Row],[PMT NO]]&lt;&gt;"",PaymentSchedule[[#This Row],[BEGINNING BALANCE]]*(InterestRate/PaymentsPerYear),"")</f>
        <v>248.21624308479275</v>
      </c>
      <c r="J286" s="14">
        <f>IF(PaymentSchedule[[#This Row],[PMT NO]]&lt;&gt;"",IF(PaymentSchedule[[#This Row],[SCHEDULED PAYMENT]]+PaymentSchedule[[#This Row],[EXTRA PAYMENT]]&lt;=PaymentSchedule[[#This Row],[BEGINNING BALANCE]],PaymentSchedule[[#This Row],[BEGINNING BALANCE]]-PaymentSchedule[[#This Row],[PRINCIPAL]],0),"")</f>
        <v>43726.950250479727</v>
      </c>
      <c r="K286" s="14">
        <f>IF(PaymentSchedule[[#This Row],[PMT NO]]&lt;&gt;"",SUM(INDEX(PaymentSchedule[INTEREST],1,1):PaymentSchedule[[#This Row],[INTEREST]]),"")</f>
        <v>122091.42680673899</v>
      </c>
    </row>
    <row r="287" spans="2:11" x14ac:dyDescent="0.2">
      <c r="B287" s="12">
        <f>IF(LoanIsGood,IF(ROW()-ROW(PaymentSchedule[[#Headers],[PMT NO]])&gt;ScheduledNumberOfPayments,"",ROW()-ROW(PaymentSchedule[[#Headers],[PMT NO]])),"")</f>
        <v>276</v>
      </c>
      <c r="C287" s="13">
        <f>IF(PaymentSchedule[[#This Row],[PMT NO]]&lt;&gt;"",EOMONTH(LoanStartDate,ROW(PaymentSchedule[[#This Row],[PMT NO]])-ROW(PaymentSchedule[[#Headers],[PMT NO]])-2)+DAY(LoanStartDate),"")</f>
        <v>52329</v>
      </c>
      <c r="D287" s="14">
        <f>IF(PaymentSchedule[[#This Row],[PMT NO]]&lt;&gt;"",IF(ROW()-ROW(PaymentSchedule[[#Headers],[BEGINNING BALANCE]])=1,LoanAmount,INDEX(PaymentSchedule[ENDING BALANCE],ROW()-ROW(PaymentSchedule[[#Headers],[BEGINNING BALANCE]])-1)),"")</f>
        <v>43726.950250479727</v>
      </c>
      <c r="E287" s="14">
        <f>IF(PaymentSchedule[[#This Row],[PMT NO]]&lt;&gt;"",ScheduledPayment,"")</f>
        <v>648.59809656821528</v>
      </c>
      <c r="F287" s="25">
        <v>0</v>
      </c>
      <c r="G28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7" s="14">
        <f>IF(PaymentSchedule[[#This Row],[PMT NO]]&lt;&gt;"",PaymentSchedule[[#This Row],[TOTAL PAYMENT]]-PaymentSchedule[[#This Row],[INTEREST]],"")</f>
        <v>402.63400140926683</v>
      </c>
      <c r="I287" s="14">
        <f>IF(PaymentSchedule[[#This Row],[PMT NO]]&lt;&gt;"",PaymentSchedule[[#This Row],[BEGINNING BALANCE]]*(InterestRate/PaymentsPerYear),"")</f>
        <v>245.96409515894848</v>
      </c>
      <c r="J287" s="14">
        <f>IF(PaymentSchedule[[#This Row],[PMT NO]]&lt;&gt;"",IF(PaymentSchedule[[#This Row],[SCHEDULED PAYMENT]]+PaymentSchedule[[#This Row],[EXTRA PAYMENT]]&lt;=PaymentSchedule[[#This Row],[BEGINNING BALANCE]],PaymentSchedule[[#This Row],[BEGINNING BALANCE]]-PaymentSchedule[[#This Row],[PRINCIPAL]],0),"")</f>
        <v>43324.316249070464</v>
      </c>
      <c r="K287" s="14">
        <f>IF(PaymentSchedule[[#This Row],[PMT NO]]&lt;&gt;"",SUM(INDEX(PaymentSchedule[INTEREST],1,1):PaymentSchedule[[#This Row],[INTEREST]]),"")</f>
        <v>122337.39090189795</v>
      </c>
    </row>
    <row r="288" spans="2:11" x14ac:dyDescent="0.2">
      <c r="B288" s="12">
        <f>IF(LoanIsGood,IF(ROW()-ROW(PaymentSchedule[[#Headers],[PMT NO]])&gt;ScheduledNumberOfPayments,"",ROW()-ROW(PaymentSchedule[[#Headers],[PMT NO]])),"")</f>
        <v>277</v>
      </c>
      <c r="C288" s="13">
        <f>IF(PaymentSchedule[[#This Row],[PMT NO]]&lt;&gt;"",EOMONTH(LoanStartDate,ROW(PaymentSchedule[[#This Row],[PMT NO]])-ROW(PaymentSchedule[[#Headers],[PMT NO]])-2)+DAY(LoanStartDate),"")</f>
        <v>52359</v>
      </c>
      <c r="D288" s="14">
        <f>IF(PaymentSchedule[[#This Row],[PMT NO]]&lt;&gt;"",IF(ROW()-ROW(PaymentSchedule[[#Headers],[BEGINNING BALANCE]])=1,LoanAmount,INDEX(PaymentSchedule[ENDING BALANCE],ROW()-ROW(PaymentSchedule[[#Headers],[BEGINNING BALANCE]])-1)),"")</f>
        <v>43324.316249070464</v>
      </c>
      <c r="E288" s="14">
        <f>IF(PaymentSchedule[[#This Row],[PMT NO]]&lt;&gt;"",ScheduledPayment,"")</f>
        <v>648.59809656821528</v>
      </c>
      <c r="F288" s="25">
        <v>0</v>
      </c>
      <c r="G28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8" s="14">
        <f>IF(PaymentSchedule[[#This Row],[PMT NO]]&lt;&gt;"",PaymentSchedule[[#This Row],[TOTAL PAYMENT]]-PaymentSchedule[[#This Row],[INTEREST]],"")</f>
        <v>404.8988176671939</v>
      </c>
      <c r="I288" s="14">
        <f>IF(PaymentSchedule[[#This Row],[PMT NO]]&lt;&gt;"",PaymentSchedule[[#This Row],[BEGINNING BALANCE]]*(InterestRate/PaymentsPerYear),"")</f>
        <v>243.69927890102139</v>
      </c>
      <c r="J288" s="14">
        <f>IF(PaymentSchedule[[#This Row],[PMT NO]]&lt;&gt;"",IF(PaymentSchedule[[#This Row],[SCHEDULED PAYMENT]]+PaymentSchedule[[#This Row],[EXTRA PAYMENT]]&lt;=PaymentSchedule[[#This Row],[BEGINNING BALANCE]],PaymentSchedule[[#This Row],[BEGINNING BALANCE]]-PaymentSchedule[[#This Row],[PRINCIPAL]],0),"")</f>
        <v>42919.417431403272</v>
      </c>
      <c r="K288" s="14">
        <f>IF(PaymentSchedule[[#This Row],[PMT NO]]&lt;&gt;"",SUM(INDEX(PaymentSchedule[INTEREST],1,1):PaymentSchedule[[#This Row],[INTEREST]]),"")</f>
        <v>122581.09018079897</v>
      </c>
    </row>
    <row r="289" spans="2:11" x14ac:dyDescent="0.2">
      <c r="B289" s="12">
        <f>IF(LoanIsGood,IF(ROW()-ROW(PaymentSchedule[[#Headers],[PMT NO]])&gt;ScheduledNumberOfPayments,"",ROW()-ROW(PaymentSchedule[[#Headers],[PMT NO]])),"")</f>
        <v>278</v>
      </c>
      <c r="C289" s="13">
        <f>IF(PaymentSchedule[[#This Row],[PMT NO]]&lt;&gt;"",EOMONTH(LoanStartDate,ROW(PaymentSchedule[[#This Row],[PMT NO]])-ROW(PaymentSchedule[[#Headers],[PMT NO]])-2)+DAY(LoanStartDate),"")</f>
        <v>52390</v>
      </c>
      <c r="D289" s="14">
        <f>IF(PaymentSchedule[[#This Row],[PMT NO]]&lt;&gt;"",IF(ROW()-ROW(PaymentSchedule[[#Headers],[BEGINNING BALANCE]])=1,LoanAmount,INDEX(PaymentSchedule[ENDING BALANCE],ROW()-ROW(PaymentSchedule[[#Headers],[BEGINNING BALANCE]])-1)),"")</f>
        <v>42919.417431403272</v>
      </c>
      <c r="E289" s="14">
        <f>IF(PaymentSchedule[[#This Row],[PMT NO]]&lt;&gt;"",ScheduledPayment,"")</f>
        <v>648.59809656821528</v>
      </c>
      <c r="F289" s="25">
        <v>0</v>
      </c>
      <c r="G28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89" s="14">
        <f>IF(PaymentSchedule[[#This Row],[PMT NO]]&lt;&gt;"",PaymentSchedule[[#This Row],[TOTAL PAYMENT]]-PaymentSchedule[[#This Row],[INTEREST]],"")</f>
        <v>407.17637351657186</v>
      </c>
      <c r="I289" s="14">
        <f>IF(PaymentSchedule[[#This Row],[PMT NO]]&lt;&gt;"",PaymentSchedule[[#This Row],[BEGINNING BALANCE]]*(InterestRate/PaymentsPerYear),"")</f>
        <v>241.42172305164343</v>
      </c>
      <c r="J289" s="14">
        <f>IF(PaymentSchedule[[#This Row],[PMT NO]]&lt;&gt;"",IF(PaymentSchedule[[#This Row],[SCHEDULED PAYMENT]]+PaymentSchedule[[#This Row],[EXTRA PAYMENT]]&lt;=PaymentSchedule[[#This Row],[BEGINNING BALANCE]],PaymentSchedule[[#This Row],[BEGINNING BALANCE]]-PaymentSchedule[[#This Row],[PRINCIPAL]],0),"")</f>
        <v>42512.241057886698</v>
      </c>
      <c r="K289" s="14">
        <f>IF(PaymentSchedule[[#This Row],[PMT NO]]&lt;&gt;"",SUM(INDEX(PaymentSchedule[INTEREST],1,1):PaymentSchedule[[#This Row],[INTEREST]]),"")</f>
        <v>122822.51190385061</v>
      </c>
    </row>
    <row r="290" spans="2:11" x14ac:dyDescent="0.2">
      <c r="B290" s="12">
        <f>IF(LoanIsGood,IF(ROW()-ROW(PaymentSchedule[[#Headers],[PMT NO]])&gt;ScheduledNumberOfPayments,"",ROW()-ROW(PaymentSchedule[[#Headers],[PMT NO]])),"")</f>
        <v>279</v>
      </c>
      <c r="C290" s="13">
        <f>IF(PaymentSchedule[[#This Row],[PMT NO]]&lt;&gt;"",EOMONTH(LoanStartDate,ROW(PaymentSchedule[[#This Row],[PMT NO]])-ROW(PaymentSchedule[[#Headers],[PMT NO]])-2)+DAY(LoanStartDate),"")</f>
        <v>52420</v>
      </c>
      <c r="D290" s="14">
        <f>IF(PaymentSchedule[[#This Row],[PMT NO]]&lt;&gt;"",IF(ROW()-ROW(PaymentSchedule[[#Headers],[BEGINNING BALANCE]])=1,LoanAmount,INDEX(PaymentSchedule[ENDING BALANCE],ROW()-ROW(PaymentSchedule[[#Headers],[BEGINNING BALANCE]])-1)),"")</f>
        <v>42512.241057886698</v>
      </c>
      <c r="E290" s="14">
        <f>IF(PaymentSchedule[[#This Row],[PMT NO]]&lt;&gt;"",ScheduledPayment,"")</f>
        <v>648.59809656821528</v>
      </c>
      <c r="F290" s="25">
        <v>0</v>
      </c>
      <c r="G29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0" s="14">
        <f>IF(PaymentSchedule[[#This Row],[PMT NO]]&lt;&gt;"",PaymentSchedule[[#This Row],[TOTAL PAYMENT]]-PaymentSchedule[[#This Row],[INTEREST]],"")</f>
        <v>409.46674061760257</v>
      </c>
      <c r="I290" s="14">
        <f>IF(PaymentSchedule[[#This Row],[PMT NO]]&lt;&gt;"",PaymentSchedule[[#This Row],[BEGINNING BALANCE]]*(InterestRate/PaymentsPerYear),"")</f>
        <v>239.13135595061271</v>
      </c>
      <c r="J290" s="14">
        <f>IF(PaymentSchedule[[#This Row],[PMT NO]]&lt;&gt;"",IF(PaymentSchedule[[#This Row],[SCHEDULED PAYMENT]]+PaymentSchedule[[#This Row],[EXTRA PAYMENT]]&lt;=PaymentSchedule[[#This Row],[BEGINNING BALANCE]],PaymentSchedule[[#This Row],[BEGINNING BALANCE]]-PaymentSchedule[[#This Row],[PRINCIPAL]],0),"")</f>
        <v>42102.774317269097</v>
      </c>
      <c r="K290" s="14">
        <f>IF(PaymentSchedule[[#This Row],[PMT NO]]&lt;&gt;"",SUM(INDEX(PaymentSchedule[INTEREST],1,1):PaymentSchedule[[#This Row],[INTEREST]]),"")</f>
        <v>123061.64325980122</v>
      </c>
    </row>
    <row r="291" spans="2:11" x14ac:dyDescent="0.2">
      <c r="B291" s="12">
        <f>IF(LoanIsGood,IF(ROW()-ROW(PaymentSchedule[[#Headers],[PMT NO]])&gt;ScheduledNumberOfPayments,"",ROW()-ROW(PaymentSchedule[[#Headers],[PMT NO]])),"")</f>
        <v>280</v>
      </c>
      <c r="C291" s="13">
        <f>IF(PaymentSchedule[[#This Row],[PMT NO]]&lt;&gt;"",EOMONTH(LoanStartDate,ROW(PaymentSchedule[[#This Row],[PMT NO]])-ROW(PaymentSchedule[[#Headers],[PMT NO]])-2)+DAY(LoanStartDate),"")</f>
        <v>52451</v>
      </c>
      <c r="D291" s="14">
        <f>IF(PaymentSchedule[[#This Row],[PMT NO]]&lt;&gt;"",IF(ROW()-ROW(PaymentSchedule[[#Headers],[BEGINNING BALANCE]])=1,LoanAmount,INDEX(PaymentSchedule[ENDING BALANCE],ROW()-ROW(PaymentSchedule[[#Headers],[BEGINNING BALANCE]])-1)),"")</f>
        <v>42102.774317269097</v>
      </c>
      <c r="E291" s="14">
        <f>IF(PaymentSchedule[[#This Row],[PMT NO]]&lt;&gt;"",ScheduledPayment,"")</f>
        <v>648.59809656821528</v>
      </c>
      <c r="F291" s="25">
        <v>0</v>
      </c>
      <c r="G29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1" s="14">
        <f>IF(PaymentSchedule[[#This Row],[PMT NO]]&lt;&gt;"",PaymentSchedule[[#This Row],[TOTAL PAYMENT]]-PaymentSchedule[[#This Row],[INTEREST]],"")</f>
        <v>411.76999103357662</v>
      </c>
      <c r="I291" s="14">
        <f>IF(PaymentSchedule[[#This Row],[PMT NO]]&lt;&gt;"",PaymentSchedule[[#This Row],[BEGINNING BALANCE]]*(InterestRate/PaymentsPerYear),"")</f>
        <v>236.82810553463869</v>
      </c>
      <c r="J291" s="14">
        <f>IF(PaymentSchedule[[#This Row],[PMT NO]]&lt;&gt;"",IF(PaymentSchedule[[#This Row],[SCHEDULED PAYMENT]]+PaymentSchedule[[#This Row],[EXTRA PAYMENT]]&lt;=PaymentSchedule[[#This Row],[BEGINNING BALANCE]],PaymentSchedule[[#This Row],[BEGINNING BALANCE]]-PaymentSchedule[[#This Row],[PRINCIPAL]],0),"")</f>
        <v>41691.004326235518</v>
      </c>
      <c r="K291" s="14">
        <f>IF(PaymentSchedule[[#This Row],[PMT NO]]&lt;&gt;"",SUM(INDEX(PaymentSchedule[INTEREST],1,1):PaymentSchedule[[#This Row],[INTEREST]]),"")</f>
        <v>123298.47136533586</v>
      </c>
    </row>
    <row r="292" spans="2:11" x14ac:dyDescent="0.2">
      <c r="B292" s="12">
        <f>IF(LoanIsGood,IF(ROW()-ROW(PaymentSchedule[[#Headers],[PMT NO]])&gt;ScheduledNumberOfPayments,"",ROW()-ROW(PaymentSchedule[[#Headers],[PMT NO]])),"")</f>
        <v>281</v>
      </c>
      <c r="C292" s="13">
        <f>IF(PaymentSchedule[[#This Row],[PMT NO]]&lt;&gt;"",EOMONTH(LoanStartDate,ROW(PaymentSchedule[[#This Row],[PMT NO]])-ROW(PaymentSchedule[[#Headers],[PMT NO]])-2)+DAY(LoanStartDate),"")</f>
        <v>52482</v>
      </c>
      <c r="D292" s="14">
        <f>IF(PaymentSchedule[[#This Row],[PMT NO]]&lt;&gt;"",IF(ROW()-ROW(PaymentSchedule[[#Headers],[BEGINNING BALANCE]])=1,LoanAmount,INDEX(PaymentSchedule[ENDING BALANCE],ROW()-ROW(PaymentSchedule[[#Headers],[BEGINNING BALANCE]])-1)),"")</f>
        <v>41691.004326235518</v>
      </c>
      <c r="E292" s="14">
        <f>IF(PaymentSchedule[[#This Row],[PMT NO]]&lt;&gt;"",ScheduledPayment,"")</f>
        <v>648.59809656821528</v>
      </c>
      <c r="F292" s="25">
        <v>0</v>
      </c>
      <c r="G29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2" s="14">
        <f>IF(PaymentSchedule[[#This Row],[PMT NO]]&lt;&gt;"",PaymentSchedule[[#This Row],[TOTAL PAYMENT]]-PaymentSchedule[[#This Row],[INTEREST]],"")</f>
        <v>414.08619723314047</v>
      </c>
      <c r="I292" s="14">
        <f>IF(PaymentSchedule[[#This Row],[PMT NO]]&lt;&gt;"",PaymentSchedule[[#This Row],[BEGINNING BALANCE]]*(InterestRate/PaymentsPerYear),"")</f>
        <v>234.51189933507482</v>
      </c>
      <c r="J292" s="14">
        <f>IF(PaymentSchedule[[#This Row],[PMT NO]]&lt;&gt;"",IF(PaymentSchedule[[#This Row],[SCHEDULED PAYMENT]]+PaymentSchedule[[#This Row],[EXTRA PAYMENT]]&lt;=PaymentSchedule[[#This Row],[BEGINNING BALANCE]],PaymentSchedule[[#This Row],[BEGINNING BALANCE]]-PaymentSchedule[[#This Row],[PRINCIPAL]],0),"")</f>
        <v>41276.918129002377</v>
      </c>
      <c r="K292" s="14">
        <f>IF(PaymentSchedule[[#This Row],[PMT NO]]&lt;&gt;"",SUM(INDEX(PaymentSchedule[INTEREST],1,1):PaymentSchedule[[#This Row],[INTEREST]]),"")</f>
        <v>123532.98326467094</v>
      </c>
    </row>
    <row r="293" spans="2:11" x14ac:dyDescent="0.2">
      <c r="B293" s="12">
        <f>IF(LoanIsGood,IF(ROW()-ROW(PaymentSchedule[[#Headers],[PMT NO]])&gt;ScheduledNumberOfPayments,"",ROW()-ROW(PaymentSchedule[[#Headers],[PMT NO]])),"")</f>
        <v>282</v>
      </c>
      <c r="C293" s="13">
        <f>IF(PaymentSchedule[[#This Row],[PMT NO]]&lt;&gt;"",EOMONTH(LoanStartDate,ROW(PaymentSchedule[[#This Row],[PMT NO]])-ROW(PaymentSchedule[[#Headers],[PMT NO]])-2)+DAY(LoanStartDate),"")</f>
        <v>52512</v>
      </c>
      <c r="D293" s="14">
        <f>IF(PaymentSchedule[[#This Row],[PMT NO]]&lt;&gt;"",IF(ROW()-ROW(PaymentSchedule[[#Headers],[BEGINNING BALANCE]])=1,LoanAmount,INDEX(PaymentSchedule[ENDING BALANCE],ROW()-ROW(PaymentSchedule[[#Headers],[BEGINNING BALANCE]])-1)),"")</f>
        <v>41276.918129002377</v>
      </c>
      <c r="E293" s="14">
        <f>IF(PaymentSchedule[[#This Row],[PMT NO]]&lt;&gt;"",ScheduledPayment,"")</f>
        <v>648.59809656821528</v>
      </c>
      <c r="F293" s="25">
        <v>0</v>
      </c>
      <c r="G29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3" s="14">
        <f>IF(PaymentSchedule[[#This Row],[PMT NO]]&lt;&gt;"",PaymentSchedule[[#This Row],[TOTAL PAYMENT]]-PaymentSchedule[[#This Row],[INTEREST]],"")</f>
        <v>416.41543209257691</v>
      </c>
      <c r="I293" s="14">
        <f>IF(PaymentSchedule[[#This Row],[PMT NO]]&lt;&gt;"",PaymentSchedule[[#This Row],[BEGINNING BALANCE]]*(InterestRate/PaymentsPerYear),"")</f>
        <v>232.1826644756384</v>
      </c>
      <c r="J293" s="14">
        <f>IF(PaymentSchedule[[#This Row],[PMT NO]]&lt;&gt;"",IF(PaymentSchedule[[#This Row],[SCHEDULED PAYMENT]]+PaymentSchedule[[#This Row],[EXTRA PAYMENT]]&lt;=PaymentSchedule[[#This Row],[BEGINNING BALANCE]],PaymentSchedule[[#This Row],[BEGINNING BALANCE]]-PaymentSchedule[[#This Row],[PRINCIPAL]],0),"")</f>
        <v>40860.502696909803</v>
      </c>
      <c r="K293" s="14">
        <f>IF(PaymentSchedule[[#This Row],[PMT NO]]&lt;&gt;"",SUM(INDEX(PaymentSchedule[INTEREST],1,1):PaymentSchedule[[#This Row],[INTEREST]]),"")</f>
        <v>123765.16592914658</v>
      </c>
    </row>
    <row r="294" spans="2:11" x14ac:dyDescent="0.2">
      <c r="B294" s="12">
        <f>IF(LoanIsGood,IF(ROW()-ROW(PaymentSchedule[[#Headers],[PMT NO]])&gt;ScheduledNumberOfPayments,"",ROW()-ROW(PaymentSchedule[[#Headers],[PMT NO]])),"")</f>
        <v>283</v>
      </c>
      <c r="C294" s="13">
        <f>IF(PaymentSchedule[[#This Row],[PMT NO]]&lt;&gt;"",EOMONTH(LoanStartDate,ROW(PaymentSchedule[[#This Row],[PMT NO]])-ROW(PaymentSchedule[[#Headers],[PMT NO]])-2)+DAY(LoanStartDate),"")</f>
        <v>52543</v>
      </c>
      <c r="D294" s="14">
        <f>IF(PaymentSchedule[[#This Row],[PMT NO]]&lt;&gt;"",IF(ROW()-ROW(PaymentSchedule[[#Headers],[BEGINNING BALANCE]])=1,LoanAmount,INDEX(PaymentSchedule[ENDING BALANCE],ROW()-ROW(PaymentSchedule[[#Headers],[BEGINNING BALANCE]])-1)),"")</f>
        <v>40860.502696909803</v>
      </c>
      <c r="E294" s="14">
        <f>IF(PaymentSchedule[[#This Row],[PMT NO]]&lt;&gt;"",ScheduledPayment,"")</f>
        <v>648.59809656821528</v>
      </c>
      <c r="F294" s="25">
        <v>0</v>
      </c>
      <c r="G29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4" s="14">
        <f>IF(PaymentSchedule[[#This Row],[PMT NO]]&lt;&gt;"",PaymentSchedule[[#This Row],[TOTAL PAYMENT]]-PaymentSchedule[[#This Row],[INTEREST]],"")</f>
        <v>418.75776889809765</v>
      </c>
      <c r="I294" s="14">
        <f>IF(PaymentSchedule[[#This Row],[PMT NO]]&lt;&gt;"",PaymentSchedule[[#This Row],[BEGINNING BALANCE]]*(InterestRate/PaymentsPerYear),"")</f>
        <v>229.84032767011766</v>
      </c>
      <c r="J294" s="14">
        <f>IF(PaymentSchedule[[#This Row],[PMT NO]]&lt;&gt;"",IF(PaymentSchedule[[#This Row],[SCHEDULED PAYMENT]]+PaymentSchedule[[#This Row],[EXTRA PAYMENT]]&lt;=PaymentSchedule[[#This Row],[BEGINNING BALANCE]],PaymentSchedule[[#This Row],[BEGINNING BALANCE]]-PaymentSchedule[[#This Row],[PRINCIPAL]],0),"")</f>
        <v>40441.744928011707</v>
      </c>
      <c r="K294" s="14">
        <f>IF(PaymentSchedule[[#This Row],[PMT NO]]&lt;&gt;"",SUM(INDEX(PaymentSchedule[INTEREST],1,1):PaymentSchedule[[#This Row],[INTEREST]]),"")</f>
        <v>123995.00625681669</v>
      </c>
    </row>
    <row r="295" spans="2:11" x14ac:dyDescent="0.2">
      <c r="B295" s="12">
        <f>IF(LoanIsGood,IF(ROW()-ROW(PaymentSchedule[[#Headers],[PMT NO]])&gt;ScheduledNumberOfPayments,"",ROW()-ROW(PaymentSchedule[[#Headers],[PMT NO]])),"")</f>
        <v>284</v>
      </c>
      <c r="C295" s="13">
        <f>IF(PaymentSchedule[[#This Row],[PMT NO]]&lt;&gt;"",EOMONTH(LoanStartDate,ROW(PaymentSchedule[[#This Row],[PMT NO]])-ROW(PaymentSchedule[[#Headers],[PMT NO]])-2)+DAY(LoanStartDate),"")</f>
        <v>52573</v>
      </c>
      <c r="D295" s="14">
        <f>IF(PaymentSchedule[[#This Row],[PMT NO]]&lt;&gt;"",IF(ROW()-ROW(PaymentSchedule[[#Headers],[BEGINNING BALANCE]])=1,LoanAmount,INDEX(PaymentSchedule[ENDING BALANCE],ROW()-ROW(PaymentSchedule[[#Headers],[BEGINNING BALANCE]])-1)),"")</f>
        <v>40441.744928011707</v>
      </c>
      <c r="E295" s="14">
        <f>IF(PaymentSchedule[[#This Row],[PMT NO]]&lt;&gt;"",ScheduledPayment,"")</f>
        <v>648.59809656821528</v>
      </c>
      <c r="F295" s="25">
        <v>0</v>
      </c>
      <c r="G29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5" s="14">
        <f>IF(PaymentSchedule[[#This Row],[PMT NO]]&lt;&gt;"",PaymentSchedule[[#This Row],[TOTAL PAYMENT]]-PaymentSchedule[[#This Row],[INTEREST]],"")</f>
        <v>421.11328134814937</v>
      </c>
      <c r="I295" s="14">
        <f>IF(PaymentSchedule[[#This Row],[PMT NO]]&lt;&gt;"",PaymentSchedule[[#This Row],[BEGINNING BALANCE]]*(InterestRate/PaymentsPerYear),"")</f>
        <v>227.48481522006588</v>
      </c>
      <c r="J295" s="14">
        <f>IF(PaymentSchedule[[#This Row],[PMT NO]]&lt;&gt;"",IF(PaymentSchedule[[#This Row],[SCHEDULED PAYMENT]]+PaymentSchedule[[#This Row],[EXTRA PAYMENT]]&lt;=PaymentSchedule[[#This Row],[BEGINNING BALANCE]],PaymentSchedule[[#This Row],[BEGINNING BALANCE]]-PaymentSchedule[[#This Row],[PRINCIPAL]],0),"")</f>
        <v>40020.631646663554</v>
      </c>
      <c r="K295" s="14">
        <f>IF(PaymentSchedule[[#This Row],[PMT NO]]&lt;&gt;"",SUM(INDEX(PaymentSchedule[INTEREST],1,1):PaymentSchedule[[#This Row],[INTEREST]]),"")</f>
        <v>124222.49107203676</v>
      </c>
    </row>
    <row r="296" spans="2:11" x14ac:dyDescent="0.2">
      <c r="B296" s="12">
        <f>IF(LoanIsGood,IF(ROW()-ROW(PaymentSchedule[[#Headers],[PMT NO]])&gt;ScheduledNumberOfPayments,"",ROW()-ROW(PaymentSchedule[[#Headers],[PMT NO]])),"")</f>
        <v>285</v>
      </c>
      <c r="C296" s="13">
        <f>IF(PaymentSchedule[[#This Row],[PMT NO]]&lt;&gt;"",EOMONTH(LoanStartDate,ROW(PaymentSchedule[[#This Row],[PMT NO]])-ROW(PaymentSchedule[[#Headers],[PMT NO]])-2)+DAY(LoanStartDate),"")</f>
        <v>52604</v>
      </c>
      <c r="D296" s="14">
        <f>IF(PaymentSchedule[[#This Row],[PMT NO]]&lt;&gt;"",IF(ROW()-ROW(PaymentSchedule[[#Headers],[BEGINNING BALANCE]])=1,LoanAmount,INDEX(PaymentSchedule[ENDING BALANCE],ROW()-ROW(PaymentSchedule[[#Headers],[BEGINNING BALANCE]])-1)),"")</f>
        <v>40020.631646663554</v>
      </c>
      <c r="E296" s="14">
        <f>IF(PaymentSchedule[[#This Row],[PMT NO]]&lt;&gt;"",ScheduledPayment,"")</f>
        <v>648.59809656821528</v>
      </c>
      <c r="F296" s="25">
        <v>0</v>
      </c>
      <c r="G29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6" s="14">
        <f>IF(PaymentSchedule[[#This Row],[PMT NO]]&lt;&gt;"",PaymentSchedule[[#This Row],[TOTAL PAYMENT]]-PaymentSchedule[[#This Row],[INTEREST]],"")</f>
        <v>423.48204355573273</v>
      </c>
      <c r="I296" s="14">
        <f>IF(PaymentSchedule[[#This Row],[PMT NO]]&lt;&gt;"",PaymentSchedule[[#This Row],[BEGINNING BALANCE]]*(InterestRate/PaymentsPerYear),"")</f>
        <v>225.11605301248252</v>
      </c>
      <c r="J296" s="14">
        <f>IF(PaymentSchedule[[#This Row],[PMT NO]]&lt;&gt;"",IF(PaymentSchedule[[#This Row],[SCHEDULED PAYMENT]]+PaymentSchedule[[#This Row],[EXTRA PAYMENT]]&lt;=PaymentSchedule[[#This Row],[BEGINNING BALANCE]],PaymentSchedule[[#This Row],[BEGINNING BALANCE]]-PaymentSchedule[[#This Row],[PRINCIPAL]],0),"")</f>
        <v>39597.14960310782</v>
      </c>
      <c r="K296" s="14">
        <f>IF(PaymentSchedule[[#This Row],[PMT NO]]&lt;&gt;"",SUM(INDEX(PaymentSchedule[INTEREST],1,1):PaymentSchedule[[#This Row],[INTEREST]]),"")</f>
        <v>124447.60712504924</v>
      </c>
    </row>
    <row r="297" spans="2:11" x14ac:dyDescent="0.2">
      <c r="B297" s="12">
        <f>IF(LoanIsGood,IF(ROW()-ROW(PaymentSchedule[[#Headers],[PMT NO]])&gt;ScheduledNumberOfPayments,"",ROW()-ROW(PaymentSchedule[[#Headers],[PMT NO]])),"")</f>
        <v>286</v>
      </c>
      <c r="C297" s="13">
        <f>IF(PaymentSchedule[[#This Row],[PMT NO]]&lt;&gt;"",EOMONTH(LoanStartDate,ROW(PaymentSchedule[[#This Row],[PMT NO]])-ROW(PaymentSchedule[[#Headers],[PMT NO]])-2)+DAY(LoanStartDate),"")</f>
        <v>52635</v>
      </c>
      <c r="D297" s="14">
        <f>IF(PaymentSchedule[[#This Row],[PMT NO]]&lt;&gt;"",IF(ROW()-ROW(PaymentSchedule[[#Headers],[BEGINNING BALANCE]])=1,LoanAmount,INDEX(PaymentSchedule[ENDING BALANCE],ROW()-ROW(PaymentSchedule[[#Headers],[BEGINNING BALANCE]])-1)),"")</f>
        <v>39597.14960310782</v>
      </c>
      <c r="E297" s="14">
        <f>IF(PaymentSchedule[[#This Row],[PMT NO]]&lt;&gt;"",ScheduledPayment,"")</f>
        <v>648.59809656821528</v>
      </c>
      <c r="F297" s="25">
        <v>0</v>
      </c>
      <c r="G29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7" s="14">
        <f>IF(PaymentSchedule[[#This Row],[PMT NO]]&lt;&gt;"",PaymentSchedule[[#This Row],[TOTAL PAYMENT]]-PaymentSchedule[[#This Row],[INTEREST]],"")</f>
        <v>425.86413005073376</v>
      </c>
      <c r="I297" s="14">
        <f>IF(PaymentSchedule[[#This Row],[PMT NO]]&lt;&gt;"",PaymentSchedule[[#This Row],[BEGINNING BALANCE]]*(InterestRate/PaymentsPerYear),"")</f>
        <v>222.73396651748152</v>
      </c>
      <c r="J297" s="14">
        <f>IF(PaymentSchedule[[#This Row],[PMT NO]]&lt;&gt;"",IF(PaymentSchedule[[#This Row],[SCHEDULED PAYMENT]]+PaymentSchedule[[#This Row],[EXTRA PAYMENT]]&lt;=PaymentSchedule[[#This Row],[BEGINNING BALANCE]],PaymentSchedule[[#This Row],[BEGINNING BALANCE]]-PaymentSchedule[[#This Row],[PRINCIPAL]],0),"")</f>
        <v>39171.285473057083</v>
      </c>
      <c r="K297" s="14">
        <f>IF(PaymentSchedule[[#This Row],[PMT NO]]&lt;&gt;"",SUM(INDEX(PaymentSchedule[INTEREST],1,1):PaymentSchedule[[#This Row],[INTEREST]]),"")</f>
        <v>124670.34109156672</v>
      </c>
    </row>
    <row r="298" spans="2:11" x14ac:dyDescent="0.2">
      <c r="B298" s="12">
        <f>IF(LoanIsGood,IF(ROW()-ROW(PaymentSchedule[[#Headers],[PMT NO]])&gt;ScheduledNumberOfPayments,"",ROW()-ROW(PaymentSchedule[[#Headers],[PMT NO]])),"")</f>
        <v>287</v>
      </c>
      <c r="C298" s="13">
        <f>IF(PaymentSchedule[[#This Row],[PMT NO]]&lt;&gt;"",EOMONTH(LoanStartDate,ROW(PaymentSchedule[[#This Row],[PMT NO]])-ROW(PaymentSchedule[[#Headers],[PMT NO]])-2)+DAY(LoanStartDate),"")</f>
        <v>52664</v>
      </c>
      <c r="D298" s="14">
        <f>IF(PaymentSchedule[[#This Row],[PMT NO]]&lt;&gt;"",IF(ROW()-ROW(PaymentSchedule[[#Headers],[BEGINNING BALANCE]])=1,LoanAmount,INDEX(PaymentSchedule[ENDING BALANCE],ROW()-ROW(PaymentSchedule[[#Headers],[BEGINNING BALANCE]])-1)),"")</f>
        <v>39171.285473057083</v>
      </c>
      <c r="E298" s="14">
        <f>IF(PaymentSchedule[[#This Row],[PMT NO]]&lt;&gt;"",ScheduledPayment,"")</f>
        <v>648.59809656821528</v>
      </c>
      <c r="F298" s="25">
        <v>0</v>
      </c>
      <c r="G29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8" s="14">
        <f>IF(PaymentSchedule[[#This Row],[PMT NO]]&lt;&gt;"",PaymentSchedule[[#This Row],[TOTAL PAYMENT]]-PaymentSchedule[[#This Row],[INTEREST]],"")</f>
        <v>428.25961578226918</v>
      </c>
      <c r="I298" s="14">
        <f>IF(PaymentSchedule[[#This Row],[PMT NO]]&lt;&gt;"",PaymentSchedule[[#This Row],[BEGINNING BALANCE]]*(InterestRate/PaymentsPerYear),"")</f>
        <v>220.33848078594613</v>
      </c>
      <c r="J298" s="14">
        <f>IF(PaymentSchedule[[#This Row],[PMT NO]]&lt;&gt;"",IF(PaymentSchedule[[#This Row],[SCHEDULED PAYMENT]]+PaymentSchedule[[#This Row],[EXTRA PAYMENT]]&lt;=PaymentSchedule[[#This Row],[BEGINNING BALANCE]],PaymentSchedule[[#This Row],[BEGINNING BALANCE]]-PaymentSchedule[[#This Row],[PRINCIPAL]],0),"")</f>
        <v>38743.025857274813</v>
      </c>
      <c r="K298" s="14">
        <f>IF(PaymentSchedule[[#This Row],[PMT NO]]&lt;&gt;"",SUM(INDEX(PaymentSchedule[INTEREST],1,1):PaymentSchedule[[#This Row],[INTEREST]]),"")</f>
        <v>124890.67957235266</v>
      </c>
    </row>
    <row r="299" spans="2:11" x14ac:dyDescent="0.2">
      <c r="B299" s="12">
        <f>IF(LoanIsGood,IF(ROW()-ROW(PaymentSchedule[[#Headers],[PMT NO]])&gt;ScheduledNumberOfPayments,"",ROW()-ROW(PaymentSchedule[[#Headers],[PMT NO]])),"")</f>
        <v>288</v>
      </c>
      <c r="C299" s="13">
        <f>IF(PaymentSchedule[[#This Row],[PMT NO]]&lt;&gt;"",EOMONTH(LoanStartDate,ROW(PaymentSchedule[[#This Row],[PMT NO]])-ROW(PaymentSchedule[[#Headers],[PMT NO]])-2)+DAY(LoanStartDate),"")</f>
        <v>52695</v>
      </c>
      <c r="D299" s="14">
        <f>IF(PaymentSchedule[[#This Row],[PMT NO]]&lt;&gt;"",IF(ROW()-ROW(PaymentSchedule[[#Headers],[BEGINNING BALANCE]])=1,LoanAmount,INDEX(PaymentSchedule[ENDING BALANCE],ROW()-ROW(PaymentSchedule[[#Headers],[BEGINNING BALANCE]])-1)),"")</f>
        <v>38743.025857274813</v>
      </c>
      <c r="E299" s="14">
        <f>IF(PaymentSchedule[[#This Row],[PMT NO]]&lt;&gt;"",ScheduledPayment,"")</f>
        <v>648.59809656821528</v>
      </c>
      <c r="F299" s="25">
        <v>0</v>
      </c>
      <c r="G29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299" s="14">
        <f>IF(PaymentSchedule[[#This Row],[PMT NO]]&lt;&gt;"",PaymentSchedule[[#This Row],[TOTAL PAYMENT]]-PaymentSchedule[[#This Row],[INTEREST]],"")</f>
        <v>430.66857612104445</v>
      </c>
      <c r="I299" s="14">
        <f>IF(PaymentSchedule[[#This Row],[PMT NO]]&lt;&gt;"",PaymentSchedule[[#This Row],[BEGINNING BALANCE]]*(InterestRate/PaymentsPerYear),"")</f>
        <v>217.92952044717086</v>
      </c>
      <c r="J299" s="14">
        <f>IF(PaymentSchedule[[#This Row],[PMT NO]]&lt;&gt;"",IF(PaymentSchedule[[#This Row],[SCHEDULED PAYMENT]]+PaymentSchedule[[#This Row],[EXTRA PAYMENT]]&lt;=PaymentSchedule[[#This Row],[BEGINNING BALANCE]],PaymentSchedule[[#This Row],[BEGINNING BALANCE]]-PaymentSchedule[[#This Row],[PRINCIPAL]],0),"")</f>
        <v>38312.357281153767</v>
      </c>
      <c r="K299" s="14">
        <f>IF(PaymentSchedule[[#This Row],[PMT NO]]&lt;&gt;"",SUM(INDEX(PaymentSchedule[INTEREST],1,1):PaymentSchedule[[#This Row],[INTEREST]]),"")</f>
        <v>125108.60909279983</v>
      </c>
    </row>
    <row r="300" spans="2:11" x14ac:dyDescent="0.2">
      <c r="B300" s="12">
        <f>IF(LoanIsGood,IF(ROW()-ROW(PaymentSchedule[[#Headers],[PMT NO]])&gt;ScheduledNumberOfPayments,"",ROW()-ROW(PaymentSchedule[[#Headers],[PMT NO]])),"")</f>
        <v>289</v>
      </c>
      <c r="C300" s="13">
        <f>IF(PaymentSchedule[[#This Row],[PMT NO]]&lt;&gt;"",EOMONTH(LoanStartDate,ROW(PaymentSchedule[[#This Row],[PMT NO]])-ROW(PaymentSchedule[[#Headers],[PMT NO]])-2)+DAY(LoanStartDate),"")</f>
        <v>52725</v>
      </c>
      <c r="D300" s="14">
        <f>IF(PaymentSchedule[[#This Row],[PMT NO]]&lt;&gt;"",IF(ROW()-ROW(PaymentSchedule[[#Headers],[BEGINNING BALANCE]])=1,LoanAmount,INDEX(PaymentSchedule[ENDING BALANCE],ROW()-ROW(PaymentSchedule[[#Headers],[BEGINNING BALANCE]])-1)),"")</f>
        <v>38312.357281153767</v>
      </c>
      <c r="E300" s="14">
        <f>IF(PaymentSchedule[[#This Row],[PMT NO]]&lt;&gt;"",ScheduledPayment,"")</f>
        <v>648.59809656821528</v>
      </c>
      <c r="F300" s="25">
        <v>0</v>
      </c>
      <c r="G30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0" s="14">
        <f>IF(PaymentSchedule[[#This Row],[PMT NO]]&lt;&gt;"",PaymentSchedule[[#This Row],[TOTAL PAYMENT]]-PaymentSchedule[[#This Row],[INTEREST]],"")</f>
        <v>433.09108686172533</v>
      </c>
      <c r="I300" s="14">
        <f>IF(PaymentSchedule[[#This Row],[PMT NO]]&lt;&gt;"",PaymentSchedule[[#This Row],[BEGINNING BALANCE]]*(InterestRate/PaymentsPerYear),"")</f>
        <v>215.50700970648995</v>
      </c>
      <c r="J300" s="14">
        <f>IF(PaymentSchedule[[#This Row],[PMT NO]]&lt;&gt;"",IF(PaymentSchedule[[#This Row],[SCHEDULED PAYMENT]]+PaymentSchedule[[#This Row],[EXTRA PAYMENT]]&lt;=PaymentSchedule[[#This Row],[BEGINNING BALANCE]],PaymentSchedule[[#This Row],[BEGINNING BALANCE]]-PaymentSchedule[[#This Row],[PRINCIPAL]],0),"")</f>
        <v>37879.266194292039</v>
      </c>
      <c r="K300" s="14">
        <f>IF(PaymentSchedule[[#This Row],[PMT NO]]&lt;&gt;"",SUM(INDEX(PaymentSchedule[INTEREST],1,1):PaymentSchedule[[#This Row],[INTEREST]]),"")</f>
        <v>125324.11610250632</v>
      </c>
    </row>
    <row r="301" spans="2:11" x14ac:dyDescent="0.2">
      <c r="B301" s="12">
        <f>IF(LoanIsGood,IF(ROW()-ROW(PaymentSchedule[[#Headers],[PMT NO]])&gt;ScheduledNumberOfPayments,"",ROW()-ROW(PaymentSchedule[[#Headers],[PMT NO]])),"")</f>
        <v>290</v>
      </c>
      <c r="C301" s="13">
        <f>IF(PaymentSchedule[[#This Row],[PMT NO]]&lt;&gt;"",EOMONTH(LoanStartDate,ROW(PaymentSchedule[[#This Row],[PMT NO]])-ROW(PaymentSchedule[[#Headers],[PMT NO]])-2)+DAY(LoanStartDate),"")</f>
        <v>52756</v>
      </c>
      <c r="D301" s="14">
        <f>IF(PaymentSchedule[[#This Row],[PMT NO]]&lt;&gt;"",IF(ROW()-ROW(PaymentSchedule[[#Headers],[BEGINNING BALANCE]])=1,LoanAmount,INDEX(PaymentSchedule[ENDING BALANCE],ROW()-ROW(PaymentSchedule[[#Headers],[BEGINNING BALANCE]])-1)),"")</f>
        <v>37879.266194292039</v>
      </c>
      <c r="E301" s="14">
        <f>IF(PaymentSchedule[[#This Row],[PMT NO]]&lt;&gt;"",ScheduledPayment,"")</f>
        <v>648.59809656821528</v>
      </c>
      <c r="F301" s="25">
        <v>0</v>
      </c>
      <c r="G30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1" s="14">
        <f>IF(PaymentSchedule[[#This Row],[PMT NO]]&lt;&gt;"",PaymentSchedule[[#This Row],[TOTAL PAYMENT]]-PaymentSchedule[[#This Row],[INTEREST]],"")</f>
        <v>435.52722422532253</v>
      </c>
      <c r="I301" s="14">
        <f>IF(PaymentSchedule[[#This Row],[PMT NO]]&lt;&gt;"",PaymentSchedule[[#This Row],[BEGINNING BALANCE]]*(InterestRate/PaymentsPerYear),"")</f>
        <v>213.07087234289276</v>
      </c>
      <c r="J301" s="14">
        <f>IF(PaymentSchedule[[#This Row],[PMT NO]]&lt;&gt;"",IF(PaymentSchedule[[#This Row],[SCHEDULED PAYMENT]]+PaymentSchedule[[#This Row],[EXTRA PAYMENT]]&lt;=PaymentSchedule[[#This Row],[BEGINNING BALANCE]],PaymentSchedule[[#This Row],[BEGINNING BALANCE]]-PaymentSchedule[[#This Row],[PRINCIPAL]],0),"")</f>
        <v>37443.738970066719</v>
      </c>
      <c r="K301" s="14">
        <f>IF(PaymentSchedule[[#This Row],[PMT NO]]&lt;&gt;"",SUM(INDEX(PaymentSchedule[INTEREST],1,1):PaymentSchedule[[#This Row],[INTEREST]]),"")</f>
        <v>125537.18697484922</v>
      </c>
    </row>
    <row r="302" spans="2:11" x14ac:dyDescent="0.2">
      <c r="B302" s="12">
        <f>IF(LoanIsGood,IF(ROW()-ROW(PaymentSchedule[[#Headers],[PMT NO]])&gt;ScheduledNumberOfPayments,"",ROW()-ROW(PaymentSchedule[[#Headers],[PMT NO]])),"")</f>
        <v>291</v>
      </c>
      <c r="C302" s="13">
        <f>IF(PaymentSchedule[[#This Row],[PMT NO]]&lt;&gt;"",EOMONTH(LoanStartDate,ROW(PaymentSchedule[[#This Row],[PMT NO]])-ROW(PaymentSchedule[[#Headers],[PMT NO]])-2)+DAY(LoanStartDate),"")</f>
        <v>52786</v>
      </c>
      <c r="D302" s="14">
        <f>IF(PaymentSchedule[[#This Row],[PMT NO]]&lt;&gt;"",IF(ROW()-ROW(PaymentSchedule[[#Headers],[BEGINNING BALANCE]])=1,LoanAmount,INDEX(PaymentSchedule[ENDING BALANCE],ROW()-ROW(PaymentSchedule[[#Headers],[BEGINNING BALANCE]])-1)),"")</f>
        <v>37443.738970066719</v>
      </c>
      <c r="E302" s="14">
        <f>IF(PaymentSchedule[[#This Row],[PMT NO]]&lt;&gt;"",ScheduledPayment,"")</f>
        <v>648.59809656821528</v>
      </c>
      <c r="F302" s="25">
        <v>0</v>
      </c>
      <c r="G30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2" s="14">
        <f>IF(PaymentSchedule[[#This Row],[PMT NO]]&lt;&gt;"",PaymentSchedule[[#This Row],[TOTAL PAYMENT]]-PaymentSchedule[[#This Row],[INTEREST]],"")</f>
        <v>437.97706486158995</v>
      </c>
      <c r="I302" s="14">
        <f>IF(PaymentSchedule[[#This Row],[PMT NO]]&lt;&gt;"",PaymentSchedule[[#This Row],[BEGINNING BALANCE]]*(InterestRate/PaymentsPerYear),"")</f>
        <v>210.62103170662533</v>
      </c>
      <c r="J302" s="14">
        <f>IF(PaymentSchedule[[#This Row],[PMT NO]]&lt;&gt;"",IF(PaymentSchedule[[#This Row],[SCHEDULED PAYMENT]]+PaymentSchedule[[#This Row],[EXTRA PAYMENT]]&lt;=PaymentSchedule[[#This Row],[BEGINNING BALANCE]],PaymentSchedule[[#This Row],[BEGINNING BALANCE]]-PaymentSchedule[[#This Row],[PRINCIPAL]],0),"")</f>
        <v>37005.76190520513</v>
      </c>
      <c r="K302" s="14">
        <f>IF(PaymentSchedule[[#This Row],[PMT NO]]&lt;&gt;"",SUM(INDEX(PaymentSchedule[INTEREST],1,1):PaymentSchedule[[#This Row],[INTEREST]]),"")</f>
        <v>125747.80800655585</v>
      </c>
    </row>
    <row r="303" spans="2:11" x14ac:dyDescent="0.2">
      <c r="B303" s="12">
        <f>IF(LoanIsGood,IF(ROW()-ROW(PaymentSchedule[[#Headers],[PMT NO]])&gt;ScheduledNumberOfPayments,"",ROW()-ROW(PaymentSchedule[[#Headers],[PMT NO]])),"")</f>
        <v>292</v>
      </c>
      <c r="C303" s="13">
        <f>IF(PaymentSchedule[[#This Row],[PMT NO]]&lt;&gt;"",EOMONTH(LoanStartDate,ROW(PaymentSchedule[[#This Row],[PMT NO]])-ROW(PaymentSchedule[[#Headers],[PMT NO]])-2)+DAY(LoanStartDate),"")</f>
        <v>52817</v>
      </c>
      <c r="D303" s="14">
        <f>IF(PaymentSchedule[[#This Row],[PMT NO]]&lt;&gt;"",IF(ROW()-ROW(PaymentSchedule[[#Headers],[BEGINNING BALANCE]])=1,LoanAmount,INDEX(PaymentSchedule[ENDING BALANCE],ROW()-ROW(PaymentSchedule[[#Headers],[BEGINNING BALANCE]])-1)),"")</f>
        <v>37005.76190520513</v>
      </c>
      <c r="E303" s="14">
        <f>IF(PaymentSchedule[[#This Row],[PMT NO]]&lt;&gt;"",ScheduledPayment,"")</f>
        <v>648.59809656821528</v>
      </c>
      <c r="F303" s="25">
        <v>0</v>
      </c>
      <c r="G30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3" s="14">
        <f>IF(PaymentSchedule[[#This Row],[PMT NO]]&lt;&gt;"",PaymentSchedule[[#This Row],[TOTAL PAYMENT]]-PaymentSchedule[[#This Row],[INTEREST]],"")</f>
        <v>440.4406858514364</v>
      </c>
      <c r="I303" s="14">
        <f>IF(PaymentSchedule[[#This Row],[PMT NO]]&lt;&gt;"",PaymentSchedule[[#This Row],[BEGINNING BALANCE]]*(InterestRate/PaymentsPerYear),"")</f>
        <v>208.15741071677888</v>
      </c>
      <c r="J303" s="14">
        <f>IF(PaymentSchedule[[#This Row],[PMT NO]]&lt;&gt;"",IF(PaymentSchedule[[#This Row],[SCHEDULED PAYMENT]]+PaymentSchedule[[#This Row],[EXTRA PAYMENT]]&lt;=PaymentSchedule[[#This Row],[BEGINNING BALANCE]],PaymentSchedule[[#This Row],[BEGINNING BALANCE]]-PaymentSchedule[[#This Row],[PRINCIPAL]],0),"")</f>
        <v>36565.321219353697</v>
      </c>
      <c r="K303" s="14">
        <f>IF(PaymentSchedule[[#This Row],[PMT NO]]&lt;&gt;"",SUM(INDEX(PaymentSchedule[INTEREST],1,1):PaymentSchedule[[#This Row],[INTEREST]]),"")</f>
        <v>125955.96541727263</v>
      </c>
    </row>
    <row r="304" spans="2:11" x14ac:dyDescent="0.2">
      <c r="B304" s="12">
        <f>IF(LoanIsGood,IF(ROW()-ROW(PaymentSchedule[[#Headers],[PMT NO]])&gt;ScheduledNumberOfPayments,"",ROW()-ROW(PaymentSchedule[[#Headers],[PMT NO]])),"")</f>
        <v>293</v>
      </c>
      <c r="C304" s="13">
        <f>IF(PaymentSchedule[[#This Row],[PMT NO]]&lt;&gt;"",EOMONTH(LoanStartDate,ROW(PaymentSchedule[[#This Row],[PMT NO]])-ROW(PaymentSchedule[[#Headers],[PMT NO]])-2)+DAY(LoanStartDate),"")</f>
        <v>52848</v>
      </c>
      <c r="D304" s="14">
        <f>IF(PaymentSchedule[[#This Row],[PMT NO]]&lt;&gt;"",IF(ROW()-ROW(PaymentSchedule[[#Headers],[BEGINNING BALANCE]])=1,LoanAmount,INDEX(PaymentSchedule[ENDING BALANCE],ROW()-ROW(PaymentSchedule[[#Headers],[BEGINNING BALANCE]])-1)),"")</f>
        <v>36565.321219353697</v>
      </c>
      <c r="E304" s="14">
        <f>IF(PaymentSchedule[[#This Row],[PMT NO]]&lt;&gt;"",ScheduledPayment,"")</f>
        <v>648.59809656821528</v>
      </c>
      <c r="F304" s="25">
        <v>0</v>
      </c>
      <c r="G30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4" s="14">
        <f>IF(PaymentSchedule[[#This Row],[PMT NO]]&lt;&gt;"",PaymentSchedule[[#This Row],[TOTAL PAYMENT]]-PaymentSchedule[[#This Row],[INTEREST]],"")</f>
        <v>442.91816470935072</v>
      </c>
      <c r="I304" s="14">
        <f>IF(PaymentSchedule[[#This Row],[PMT NO]]&lt;&gt;"",PaymentSchedule[[#This Row],[BEGINNING BALANCE]]*(InterestRate/PaymentsPerYear),"")</f>
        <v>205.67993185886456</v>
      </c>
      <c r="J304" s="14">
        <f>IF(PaymentSchedule[[#This Row],[PMT NO]]&lt;&gt;"",IF(PaymentSchedule[[#This Row],[SCHEDULED PAYMENT]]+PaymentSchedule[[#This Row],[EXTRA PAYMENT]]&lt;=PaymentSchedule[[#This Row],[BEGINNING BALANCE]],PaymentSchedule[[#This Row],[BEGINNING BALANCE]]-PaymentSchedule[[#This Row],[PRINCIPAL]],0),"")</f>
        <v>36122.403054644346</v>
      </c>
      <c r="K304" s="14">
        <f>IF(PaymentSchedule[[#This Row],[PMT NO]]&lt;&gt;"",SUM(INDEX(PaymentSchedule[INTEREST],1,1):PaymentSchedule[[#This Row],[INTEREST]]),"")</f>
        <v>126161.64534913149</v>
      </c>
    </row>
    <row r="305" spans="2:11" x14ac:dyDescent="0.2">
      <c r="B305" s="12">
        <f>IF(LoanIsGood,IF(ROW()-ROW(PaymentSchedule[[#Headers],[PMT NO]])&gt;ScheduledNumberOfPayments,"",ROW()-ROW(PaymentSchedule[[#Headers],[PMT NO]])),"")</f>
        <v>294</v>
      </c>
      <c r="C305" s="13">
        <f>IF(PaymentSchedule[[#This Row],[PMT NO]]&lt;&gt;"",EOMONTH(LoanStartDate,ROW(PaymentSchedule[[#This Row],[PMT NO]])-ROW(PaymentSchedule[[#Headers],[PMT NO]])-2)+DAY(LoanStartDate),"")</f>
        <v>52878</v>
      </c>
      <c r="D305" s="14">
        <f>IF(PaymentSchedule[[#This Row],[PMT NO]]&lt;&gt;"",IF(ROW()-ROW(PaymentSchedule[[#Headers],[BEGINNING BALANCE]])=1,LoanAmount,INDEX(PaymentSchedule[ENDING BALANCE],ROW()-ROW(PaymentSchedule[[#Headers],[BEGINNING BALANCE]])-1)),"")</f>
        <v>36122.403054644346</v>
      </c>
      <c r="E305" s="14">
        <f>IF(PaymentSchedule[[#This Row],[PMT NO]]&lt;&gt;"",ScheduledPayment,"")</f>
        <v>648.59809656821528</v>
      </c>
      <c r="F305" s="25">
        <v>0</v>
      </c>
      <c r="G30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5" s="14">
        <f>IF(PaymentSchedule[[#This Row],[PMT NO]]&lt;&gt;"",PaymentSchedule[[#This Row],[TOTAL PAYMENT]]-PaymentSchedule[[#This Row],[INTEREST]],"")</f>
        <v>445.4095793858408</v>
      </c>
      <c r="I305" s="14">
        <f>IF(PaymentSchedule[[#This Row],[PMT NO]]&lt;&gt;"",PaymentSchedule[[#This Row],[BEGINNING BALANCE]]*(InterestRate/PaymentsPerYear),"")</f>
        <v>203.18851718237448</v>
      </c>
      <c r="J305" s="14">
        <f>IF(PaymentSchedule[[#This Row],[PMT NO]]&lt;&gt;"",IF(PaymentSchedule[[#This Row],[SCHEDULED PAYMENT]]+PaymentSchedule[[#This Row],[EXTRA PAYMENT]]&lt;=PaymentSchedule[[#This Row],[BEGINNING BALANCE]],PaymentSchedule[[#This Row],[BEGINNING BALANCE]]-PaymentSchedule[[#This Row],[PRINCIPAL]],0),"")</f>
        <v>35676.993475258503</v>
      </c>
      <c r="K305" s="14">
        <f>IF(PaymentSchedule[[#This Row],[PMT NO]]&lt;&gt;"",SUM(INDEX(PaymentSchedule[INTEREST],1,1):PaymentSchedule[[#This Row],[INTEREST]]),"")</f>
        <v>126364.83386631387</v>
      </c>
    </row>
    <row r="306" spans="2:11" x14ac:dyDescent="0.2">
      <c r="B306" s="12">
        <f>IF(LoanIsGood,IF(ROW()-ROW(PaymentSchedule[[#Headers],[PMT NO]])&gt;ScheduledNumberOfPayments,"",ROW()-ROW(PaymentSchedule[[#Headers],[PMT NO]])),"")</f>
        <v>295</v>
      </c>
      <c r="C306" s="13">
        <f>IF(PaymentSchedule[[#This Row],[PMT NO]]&lt;&gt;"",EOMONTH(LoanStartDate,ROW(PaymentSchedule[[#This Row],[PMT NO]])-ROW(PaymentSchedule[[#Headers],[PMT NO]])-2)+DAY(LoanStartDate),"")</f>
        <v>52909</v>
      </c>
      <c r="D306" s="14">
        <f>IF(PaymentSchedule[[#This Row],[PMT NO]]&lt;&gt;"",IF(ROW()-ROW(PaymentSchedule[[#Headers],[BEGINNING BALANCE]])=1,LoanAmount,INDEX(PaymentSchedule[ENDING BALANCE],ROW()-ROW(PaymentSchedule[[#Headers],[BEGINNING BALANCE]])-1)),"")</f>
        <v>35676.993475258503</v>
      </c>
      <c r="E306" s="14">
        <f>IF(PaymentSchedule[[#This Row],[PMT NO]]&lt;&gt;"",ScheduledPayment,"")</f>
        <v>648.59809656821528</v>
      </c>
      <c r="F306" s="25">
        <v>0</v>
      </c>
      <c r="G30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6" s="14">
        <f>IF(PaymentSchedule[[#This Row],[PMT NO]]&lt;&gt;"",PaymentSchedule[[#This Row],[TOTAL PAYMENT]]-PaymentSchedule[[#This Row],[INTEREST]],"")</f>
        <v>447.91500826988619</v>
      </c>
      <c r="I306" s="14">
        <f>IF(PaymentSchedule[[#This Row],[PMT NO]]&lt;&gt;"",PaymentSchedule[[#This Row],[BEGINNING BALANCE]]*(InterestRate/PaymentsPerYear),"")</f>
        <v>200.6830882983291</v>
      </c>
      <c r="J306" s="14">
        <f>IF(PaymentSchedule[[#This Row],[PMT NO]]&lt;&gt;"",IF(PaymentSchedule[[#This Row],[SCHEDULED PAYMENT]]+PaymentSchedule[[#This Row],[EXTRA PAYMENT]]&lt;=PaymentSchedule[[#This Row],[BEGINNING BALANCE]],PaymentSchedule[[#This Row],[BEGINNING BALANCE]]-PaymentSchedule[[#This Row],[PRINCIPAL]],0),"")</f>
        <v>35229.07846698862</v>
      </c>
      <c r="K306" s="14">
        <f>IF(PaymentSchedule[[#This Row],[PMT NO]]&lt;&gt;"",SUM(INDEX(PaymentSchedule[INTEREST],1,1):PaymentSchedule[[#This Row],[INTEREST]]),"")</f>
        <v>126565.51695461221</v>
      </c>
    </row>
    <row r="307" spans="2:11" x14ac:dyDescent="0.2">
      <c r="B307" s="12">
        <f>IF(LoanIsGood,IF(ROW()-ROW(PaymentSchedule[[#Headers],[PMT NO]])&gt;ScheduledNumberOfPayments,"",ROW()-ROW(PaymentSchedule[[#Headers],[PMT NO]])),"")</f>
        <v>296</v>
      </c>
      <c r="C307" s="13">
        <f>IF(PaymentSchedule[[#This Row],[PMT NO]]&lt;&gt;"",EOMONTH(LoanStartDate,ROW(PaymentSchedule[[#This Row],[PMT NO]])-ROW(PaymentSchedule[[#Headers],[PMT NO]])-2)+DAY(LoanStartDate),"")</f>
        <v>52939</v>
      </c>
      <c r="D307" s="14">
        <f>IF(PaymentSchedule[[#This Row],[PMT NO]]&lt;&gt;"",IF(ROW()-ROW(PaymentSchedule[[#Headers],[BEGINNING BALANCE]])=1,LoanAmount,INDEX(PaymentSchedule[ENDING BALANCE],ROW()-ROW(PaymentSchedule[[#Headers],[BEGINNING BALANCE]])-1)),"")</f>
        <v>35229.07846698862</v>
      </c>
      <c r="E307" s="14">
        <f>IF(PaymentSchedule[[#This Row],[PMT NO]]&lt;&gt;"",ScheduledPayment,"")</f>
        <v>648.59809656821528</v>
      </c>
      <c r="F307" s="25">
        <v>0</v>
      </c>
      <c r="G30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7" s="14">
        <f>IF(PaymentSchedule[[#This Row],[PMT NO]]&lt;&gt;"",PaymentSchedule[[#This Row],[TOTAL PAYMENT]]-PaymentSchedule[[#This Row],[INTEREST]],"")</f>
        <v>450.43453019140429</v>
      </c>
      <c r="I307" s="14">
        <f>IF(PaymentSchedule[[#This Row],[PMT NO]]&lt;&gt;"",PaymentSchedule[[#This Row],[BEGINNING BALANCE]]*(InterestRate/PaymentsPerYear),"")</f>
        <v>198.16356637681102</v>
      </c>
      <c r="J307" s="14">
        <f>IF(PaymentSchedule[[#This Row],[PMT NO]]&lt;&gt;"",IF(PaymentSchedule[[#This Row],[SCHEDULED PAYMENT]]+PaymentSchedule[[#This Row],[EXTRA PAYMENT]]&lt;=PaymentSchedule[[#This Row],[BEGINNING BALANCE]],PaymentSchedule[[#This Row],[BEGINNING BALANCE]]-PaymentSchedule[[#This Row],[PRINCIPAL]],0),"")</f>
        <v>34778.643936797213</v>
      </c>
      <c r="K307" s="14">
        <f>IF(PaymentSchedule[[#This Row],[PMT NO]]&lt;&gt;"",SUM(INDEX(PaymentSchedule[INTEREST],1,1):PaymentSchedule[[#This Row],[INTEREST]]),"")</f>
        <v>126763.68052098902</v>
      </c>
    </row>
    <row r="308" spans="2:11" x14ac:dyDescent="0.2">
      <c r="B308" s="12">
        <f>IF(LoanIsGood,IF(ROW()-ROW(PaymentSchedule[[#Headers],[PMT NO]])&gt;ScheduledNumberOfPayments,"",ROW()-ROW(PaymentSchedule[[#Headers],[PMT NO]])),"")</f>
        <v>297</v>
      </c>
      <c r="C308" s="13">
        <f>IF(PaymentSchedule[[#This Row],[PMT NO]]&lt;&gt;"",EOMONTH(LoanStartDate,ROW(PaymentSchedule[[#This Row],[PMT NO]])-ROW(PaymentSchedule[[#Headers],[PMT NO]])-2)+DAY(LoanStartDate),"")</f>
        <v>52970</v>
      </c>
      <c r="D308" s="14">
        <f>IF(PaymentSchedule[[#This Row],[PMT NO]]&lt;&gt;"",IF(ROW()-ROW(PaymentSchedule[[#Headers],[BEGINNING BALANCE]])=1,LoanAmount,INDEX(PaymentSchedule[ENDING BALANCE],ROW()-ROW(PaymentSchedule[[#Headers],[BEGINNING BALANCE]])-1)),"")</f>
        <v>34778.643936797213</v>
      </c>
      <c r="E308" s="14">
        <f>IF(PaymentSchedule[[#This Row],[PMT NO]]&lt;&gt;"",ScheduledPayment,"")</f>
        <v>648.59809656821528</v>
      </c>
      <c r="F308" s="25">
        <v>0</v>
      </c>
      <c r="G30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8" s="14">
        <f>IF(PaymentSchedule[[#This Row],[PMT NO]]&lt;&gt;"",PaymentSchedule[[#This Row],[TOTAL PAYMENT]]-PaymentSchedule[[#This Row],[INTEREST]],"")</f>
        <v>452.96822442373093</v>
      </c>
      <c r="I308" s="14">
        <f>IF(PaymentSchedule[[#This Row],[PMT NO]]&lt;&gt;"",PaymentSchedule[[#This Row],[BEGINNING BALANCE]]*(InterestRate/PaymentsPerYear),"")</f>
        <v>195.62987214448435</v>
      </c>
      <c r="J308" s="14">
        <f>IF(PaymentSchedule[[#This Row],[PMT NO]]&lt;&gt;"",IF(PaymentSchedule[[#This Row],[SCHEDULED PAYMENT]]+PaymentSchedule[[#This Row],[EXTRA PAYMENT]]&lt;=PaymentSchedule[[#This Row],[BEGINNING BALANCE]],PaymentSchedule[[#This Row],[BEGINNING BALANCE]]-PaymentSchedule[[#This Row],[PRINCIPAL]],0),"")</f>
        <v>34325.675712373479</v>
      </c>
      <c r="K308" s="14">
        <f>IF(PaymentSchedule[[#This Row],[PMT NO]]&lt;&gt;"",SUM(INDEX(PaymentSchedule[INTEREST],1,1):PaymentSchedule[[#This Row],[INTEREST]]),"")</f>
        <v>126959.31039313351</v>
      </c>
    </row>
    <row r="309" spans="2:11" x14ac:dyDescent="0.2">
      <c r="B309" s="12">
        <f>IF(LoanIsGood,IF(ROW()-ROW(PaymentSchedule[[#Headers],[PMT NO]])&gt;ScheduledNumberOfPayments,"",ROW()-ROW(PaymentSchedule[[#Headers],[PMT NO]])),"")</f>
        <v>298</v>
      </c>
      <c r="C309" s="13">
        <f>IF(PaymentSchedule[[#This Row],[PMT NO]]&lt;&gt;"",EOMONTH(LoanStartDate,ROW(PaymentSchedule[[#This Row],[PMT NO]])-ROW(PaymentSchedule[[#Headers],[PMT NO]])-2)+DAY(LoanStartDate),"")</f>
        <v>53001</v>
      </c>
      <c r="D309" s="14">
        <f>IF(PaymentSchedule[[#This Row],[PMT NO]]&lt;&gt;"",IF(ROW()-ROW(PaymentSchedule[[#Headers],[BEGINNING BALANCE]])=1,LoanAmount,INDEX(PaymentSchedule[ENDING BALANCE],ROW()-ROW(PaymentSchedule[[#Headers],[BEGINNING BALANCE]])-1)),"")</f>
        <v>34325.675712373479</v>
      </c>
      <c r="E309" s="14">
        <f>IF(PaymentSchedule[[#This Row],[PMT NO]]&lt;&gt;"",ScheduledPayment,"")</f>
        <v>648.59809656821528</v>
      </c>
      <c r="F309" s="25">
        <v>0</v>
      </c>
      <c r="G30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09" s="14">
        <f>IF(PaymentSchedule[[#This Row],[PMT NO]]&lt;&gt;"",PaymentSchedule[[#This Row],[TOTAL PAYMENT]]-PaymentSchedule[[#This Row],[INTEREST]],"")</f>
        <v>455.51617068611444</v>
      </c>
      <c r="I309" s="14">
        <f>IF(PaymentSchedule[[#This Row],[PMT NO]]&lt;&gt;"",PaymentSchedule[[#This Row],[BEGINNING BALANCE]]*(InterestRate/PaymentsPerYear),"")</f>
        <v>193.08192588210085</v>
      </c>
      <c r="J309" s="14">
        <f>IF(PaymentSchedule[[#This Row],[PMT NO]]&lt;&gt;"",IF(PaymentSchedule[[#This Row],[SCHEDULED PAYMENT]]+PaymentSchedule[[#This Row],[EXTRA PAYMENT]]&lt;=PaymentSchedule[[#This Row],[BEGINNING BALANCE]],PaymentSchedule[[#This Row],[BEGINNING BALANCE]]-PaymentSchedule[[#This Row],[PRINCIPAL]],0),"")</f>
        <v>33870.159541687368</v>
      </c>
      <c r="K309" s="14">
        <f>IF(PaymentSchedule[[#This Row],[PMT NO]]&lt;&gt;"",SUM(INDEX(PaymentSchedule[INTEREST],1,1):PaymentSchedule[[#This Row],[INTEREST]]),"")</f>
        <v>127152.39231901561</v>
      </c>
    </row>
    <row r="310" spans="2:11" x14ac:dyDescent="0.2">
      <c r="B310" s="12">
        <f>IF(LoanIsGood,IF(ROW()-ROW(PaymentSchedule[[#Headers],[PMT NO]])&gt;ScheduledNumberOfPayments,"",ROW()-ROW(PaymentSchedule[[#Headers],[PMT NO]])),"")</f>
        <v>299</v>
      </c>
      <c r="C310" s="13">
        <f>IF(PaymentSchedule[[#This Row],[PMT NO]]&lt;&gt;"",EOMONTH(LoanStartDate,ROW(PaymentSchedule[[#This Row],[PMT NO]])-ROW(PaymentSchedule[[#Headers],[PMT NO]])-2)+DAY(LoanStartDate),"")</f>
        <v>53029</v>
      </c>
      <c r="D310" s="14">
        <f>IF(PaymentSchedule[[#This Row],[PMT NO]]&lt;&gt;"",IF(ROW()-ROW(PaymentSchedule[[#Headers],[BEGINNING BALANCE]])=1,LoanAmount,INDEX(PaymentSchedule[ENDING BALANCE],ROW()-ROW(PaymentSchedule[[#Headers],[BEGINNING BALANCE]])-1)),"")</f>
        <v>33870.159541687368</v>
      </c>
      <c r="E310" s="14">
        <f>IF(PaymentSchedule[[#This Row],[PMT NO]]&lt;&gt;"",ScheduledPayment,"")</f>
        <v>648.59809656821528</v>
      </c>
      <c r="F310" s="25">
        <v>0</v>
      </c>
      <c r="G31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0" s="14">
        <f>IF(PaymentSchedule[[#This Row],[PMT NO]]&lt;&gt;"",PaymentSchedule[[#This Row],[TOTAL PAYMENT]]-PaymentSchedule[[#This Row],[INTEREST]],"")</f>
        <v>458.07844914622382</v>
      </c>
      <c r="I310" s="14">
        <f>IF(PaymentSchedule[[#This Row],[PMT NO]]&lt;&gt;"",PaymentSchedule[[#This Row],[BEGINNING BALANCE]]*(InterestRate/PaymentsPerYear),"")</f>
        <v>190.51964742199146</v>
      </c>
      <c r="J310" s="14">
        <f>IF(PaymentSchedule[[#This Row],[PMT NO]]&lt;&gt;"",IF(PaymentSchedule[[#This Row],[SCHEDULED PAYMENT]]+PaymentSchedule[[#This Row],[EXTRA PAYMENT]]&lt;=PaymentSchedule[[#This Row],[BEGINNING BALANCE]],PaymentSchedule[[#This Row],[BEGINNING BALANCE]]-PaymentSchedule[[#This Row],[PRINCIPAL]],0),"")</f>
        <v>33412.081092541142</v>
      </c>
      <c r="K310" s="14">
        <f>IF(PaymentSchedule[[#This Row],[PMT NO]]&lt;&gt;"",SUM(INDEX(PaymentSchedule[INTEREST],1,1):PaymentSchedule[[#This Row],[INTEREST]]),"")</f>
        <v>127342.91196643759</v>
      </c>
    </row>
    <row r="311" spans="2:11" x14ac:dyDescent="0.2">
      <c r="B311" s="12">
        <f>IF(LoanIsGood,IF(ROW()-ROW(PaymentSchedule[[#Headers],[PMT NO]])&gt;ScheduledNumberOfPayments,"",ROW()-ROW(PaymentSchedule[[#Headers],[PMT NO]])),"")</f>
        <v>300</v>
      </c>
      <c r="C311" s="13">
        <f>IF(PaymentSchedule[[#This Row],[PMT NO]]&lt;&gt;"",EOMONTH(LoanStartDate,ROW(PaymentSchedule[[#This Row],[PMT NO]])-ROW(PaymentSchedule[[#Headers],[PMT NO]])-2)+DAY(LoanStartDate),"")</f>
        <v>53060</v>
      </c>
      <c r="D311" s="14">
        <f>IF(PaymentSchedule[[#This Row],[PMT NO]]&lt;&gt;"",IF(ROW()-ROW(PaymentSchedule[[#Headers],[BEGINNING BALANCE]])=1,LoanAmount,INDEX(PaymentSchedule[ENDING BALANCE],ROW()-ROW(PaymentSchedule[[#Headers],[BEGINNING BALANCE]])-1)),"")</f>
        <v>33412.081092541142</v>
      </c>
      <c r="E311" s="14">
        <f>IF(PaymentSchedule[[#This Row],[PMT NO]]&lt;&gt;"",ScheduledPayment,"")</f>
        <v>648.59809656821528</v>
      </c>
      <c r="F311" s="25">
        <v>0</v>
      </c>
      <c r="G31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1" s="14">
        <f>IF(PaymentSchedule[[#This Row],[PMT NO]]&lt;&gt;"",PaymentSchedule[[#This Row],[TOTAL PAYMENT]]-PaymentSchedule[[#This Row],[INTEREST]],"")</f>
        <v>460.65514042267137</v>
      </c>
      <c r="I311" s="14">
        <f>IF(PaymentSchedule[[#This Row],[PMT NO]]&lt;&gt;"",PaymentSchedule[[#This Row],[BEGINNING BALANCE]]*(InterestRate/PaymentsPerYear),"")</f>
        <v>187.94295614554395</v>
      </c>
      <c r="J311" s="14">
        <f>IF(PaymentSchedule[[#This Row],[PMT NO]]&lt;&gt;"",IF(PaymentSchedule[[#This Row],[SCHEDULED PAYMENT]]+PaymentSchedule[[#This Row],[EXTRA PAYMENT]]&lt;=PaymentSchedule[[#This Row],[BEGINNING BALANCE]],PaymentSchedule[[#This Row],[BEGINNING BALANCE]]-PaymentSchedule[[#This Row],[PRINCIPAL]],0),"")</f>
        <v>32951.425952118472</v>
      </c>
      <c r="K311" s="14">
        <f>IF(PaymentSchedule[[#This Row],[PMT NO]]&lt;&gt;"",SUM(INDEX(PaymentSchedule[INTEREST],1,1):PaymentSchedule[[#This Row],[INTEREST]]),"")</f>
        <v>127530.85492258314</v>
      </c>
    </row>
    <row r="312" spans="2:11" x14ac:dyDescent="0.2">
      <c r="B312" s="12">
        <f>IF(LoanIsGood,IF(ROW()-ROW(PaymentSchedule[[#Headers],[PMT NO]])&gt;ScheduledNumberOfPayments,"",ROW()-ROW(PaymentSchedule[[#Headers],[PMT NO]])),"")</f>
        <v>301</v>
      </c>
      <c r="C312" s="13">
        <f>IF(PaymentSchedule[[#This Row],[PMT NO]]&lt;&gt;"",EOMONTH(LoanStartDate,ROW(PaymentSchedule[[#This Row],[PMT NO]])-ROW(PaymentSchedule[[#Headers],[PMT NO]])-2)+DAY(LoanStartDate),"")</f>
        <v>53090</v>
      </c>
      <c r="D312" s="14">
        <f>IF(PaymentSchedule[[#This Row],[PMT NO]]&lt;&gt;"",IF(ROW()-ROW(PaymentSchedule[[#Headers],[BEGINNING BALANCE]])=1,LoanAmount,INDEX(PaymentSchedule[ENDING BALANCE],ROW()-ROW(PaymentSchedule[[#Headers],[BEGINNING BALANCE]])-1)),"")</f>
        <v>32951.425952118472</v>
      </c>
      <c r="E312" s="14">
        <f>IF(PaymentSchedule[[#This Row],[PMT NO]]&lt;&gt;"",ScheduledPayment,"")</f>
        <v>648.59809656821528</v>
      </c>
      <c r="F312" s="25">
        <v>0</v>
      </c>
      <c r="G31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2" s="14">
        <f>IF(PaymentSchedule[[#This Row],[PMT NO]]&lt;&gt;"",PaymentSchedule[[#This Row],[TOTAL PAYMENT]]-PaymentSchedule[[#This Row],[INTEREST]],"")</f>
        <v>463.24632558754888</v>
      </c>
      <c r="I312" s="14">
        <f>IF(PaymentSchedule[[#This Row],[PMT NO]]&lt;&gt;"",PaymentSchedule[[#This Row],[BEGINNING BALANCE]]*(InterestRate/PaymentsPerYear),"")</f>
        <v>185.35177098066643</v>
      </c>
      <c r="J312" s="14">
        <f>IF(PaymentSchedule[[#This Row],[PMT NO]]&lt;&gt;"",IF(PaymentSchedule[[#This Row],[SCHEDULED PAYMENT]]+PaymentSchedule[[#This Row],[EXTRA PAYMENT]]&lt;=PaymentSchedule[[#This Row],[BEGINNING BALANCE]],PaymentSchedule[[#This Row],[BEGINNING BALANCE]]-PaymentSchedule[[#This Row],[PRINCIPAL]],0),"")</f>
        <v>32488.179626530924</v>
      </c>
      <c r="K312" s="14">
        <f>IF(PaymentSchedule[[#This Row],[PMT NO]]&lt;&gt;"",SUM(INDEX(PaymentSchedule[INTEREST],1,1):PaymentSchedule[[#This Row],[INTEREST]]),"")</f>
        <v>127716.2066935638</v>
      </c>
    </row>
    <row r="313" spans="2:11" x14ac:dyDescent="0.2">
      <c r="B313" s="12">
        <f>IF(LoanIsGood,IF(ROW()-ROW(PaymentSchedule[[#Headers],[PMT NO]])&gt;ScheduledNumberOfPayments,"",ROW()-ROW(PaymentSchedule[[#Headers],[PMT NO]])),"")</f>
        <v>302</v>
      </c>
      <c r="C313" s="13">
        <f>IF(PaymentSchedule[[#This Row],[PMT NO]]&lt;&gt;"",EOMONTH(LoanStartDate,ROW(PaymentSchedule[[#This Row],[PMT NO]])-ROW(PaymentSchedule[[#Headers],[PMT NO]])-2)+DAY(LoanStartDate),"")</f>
        <v>53121</v>
      </c>
      <c r="D313" s="14">
        <f>IF(PaymentSchedule[[#This Row],[PMT NO]]&lt;&gt;"",IF(ROW()-ROW(PaymentSchedule[[#Headers],[BEGINNING BALANCE]])=1,LoanAmount,INDEX(PaymentSchedule[ENDING BALANCE],ROW()-ROW(PaymentSchedule[[#Headers],[BEGINNING BALANCE]])-1)),"")</f>
        <v>32488.179626530924</v>
      </c>
      <c r="E313" s="14">
        <f>IF(PaymentSchedule[[#This Row],[PMT NO]]&lt;&gt;"",ScheduledPayment,"")</f>
        <v>648.59809656821528</v>
      </c>
      <c r="F313" s="25">
        <v>0</v>
      </c>
      <c r="G31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3" s="14">
        <f>IF(PaymentSchedule[[#This Row],[PMT NO]]&lt;&gt;"",PaymentSchedule[[#This Row],[TOTAL PAYMENT]]-PaymentSchedule[[#This Row],[INTEREST]],"")</f>
        <v>465.85208616897881</v>
      </c>
      <c r="I313" s="14">
        <f>IF(PaymentSchedule[[#This Row],[PMT NO]]&lt;&gt;"",PaymentSchedule[[#This Row],[BEGINNING BALANCE]]*(InterestRate/PaymentsPerYear),"")</f>
        <v>182.74601039923647</v>
      </c>
      <c r="J313" s="14">
        <f>IF(PaymentSchedule[[#This Row],[PMT NO]]&lt;&gt;"",IF(PaymentSchedule[[#This Row],[SCHEDULED PAYMENT]]+PaymentSchedule[[#This Row],[EXTRA PAYMENT]]&lt;=PaymentSchedule[[#This Row],[BEGINNING BALANCE]],PaymentSchedule[[#This Row],[BEGINNING BALANCE]]-PaymentSchedule[[#This Row],[PRINCIPAL]],0),"")</f>
        <v>32022.327540361945</v>
      </c>
      <c r="K313" s="14">
        <f>IF(PaymentSchedule[[#This Row],[PMT NO]]&lt;&gt;"",SUM(INDEX(PaymentSchedule[INTEREST],1,1):PaymentSchedule[[#This Row],[INTEREST]]),"")</f>
        <v>127898.95270396303</v>
      </c>
    </row>
    <row r="314" spans="2:11" x14ac:dyDescent="0.2">
      <c r="B314" s="12">
        <f>IF(LoanIsGood,IF(ROW()-ROW(PaymentSchedule[[#Headers],[PMT NO]])&gt;ScheduledNumberOfPayments,"",ROW()-ROW(PaymentSchedule[[#Headers],[PMT NO]])),"")</f>
        <v>303</v>
      </c>
      <c r="C314" s="13">
        <f>IF(PaymentSchedule[[#This Row],[PMT NO]]&lt;&gt;"",EOMONTH(LoanStartDate,ROW(PaymentSchedule[[#This Row],[PMT NO]])-ROW(PaymentSchedule[[#Headers],[PMT NO]])-2)+DAY(LoanStartDate),"")</f>
        <v>53151</v>
      </c>
      <c r="D314" s="14">
        <f>IF(PaymentSchedule[[#This Row],[PMT NO]]&lt;&gt;"",IF(ROW()-ROW(PaymentSchedule[[#Headers],[BEGINNING BALANCE]])=1,LoanAmount,INDEX(PaymentSchedule[ENDING BALANCE],ROW()-ROW(PaymentSchedule[[#Headers],[BEGINNING BALANCE]])-1)),"")</f>
        <v>32022.327540361945</v>
      </c>
      <c r="E314" s="14">
        <f>IF(PaymentSchedule[[#This Row],[PMT NO]]&lt;&gt;"",ScheduledPayment,"")</f>
        <v>648.59809656821528</v>
      </c>
      <c r="F314" s="25">
        <v>0</v>
      </c>
      <c r="G31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4" s="14">
        <f>IF(PaymentSchedule[[#This Row],[PMT NO]]&lt;&gt;"",PaymentSchedule[[#This Row],[TOTAL PAYMENT]]-PaymentSchedule[[#This Row],[INTEREST]],"")</f>
        <v>468.47250415367932</v>
      </c>
      <c r="I314" s="14">
        <f>IF(PaymentSchedule[[#This Row],[PMT NO]]&lt;&gt;"",PaymentSchedule[[#This Row],[BEGINNING BALANCE]]*(InterestRate/PaymentsPerYear),"")</f>
        <v>180.12559241453596</v>
      </c>
      <c r="J314" s="14">
        <f>IF(PaymentSchedule[[#This Row],[PMT NO]]&lt;&gt;"",IF(PaymentSchedule[[#This Row],[SCHEDULED PAYMENT]]+PaymentSchedule[[#This Row],[EXTRA PAYMENT]]&lt;=PaymentSchedule[[#This Row],[BEGINNING BALANCE]],PaymentSchedule[[#This Row],[BEGINNING BALANCE]]-PaymentSchedule[[#This Row],[PRINCIPAL]],0),"")</f>
        <v>31553.855036208264</v>
      </c>
      <c r="K314" s="14">
        <f>IF(PaymentSchedule[[#This Row],[PMT NO]]&lt;&gt;"",SUM(INDEX(PaymentSchedule[INTEREST],1,1):PaymentSchedule[[#This Row],[INTEREST]]),"")</f>
        <v>128079.07829637757</v>
      </c>
    </row>
    <row r="315" spans="2:11" x14ac:dyDescent="0.2">
      <c r="B315" s="12">
        <f>IF(LoanIsGood,IF(ROW()-ROW(PaymentSchedule[[#Headers],[PMT NO]])&gt;ScheduledNumberOfPayments,"",ROW()-ROW(PaymentSchedule[[#Headers],[PMT NO]])),"")</f>
        <v>304</v>
      </c>
      <c r="C315" s="13">
        <f>IF(PaymentSchedule[[#This Row],[PMT NO]]&lt;&gt;"",EOMONTH(LoanStartDate,ROW(PaymentSchedule[[#This Row],[PMT NO]])-ROW(PaymentSchedule[[#Headers],[PMT NO]])-2)+DAY(LoanStartDate),"")</f>
        <v>53182</v>
      </c>
      <c r="D315" s="14">
        <f>IF(PaymentSchedule[[#This Row],[PMT NO]]&lt;&gt;"",IF(ROW()-ROW(PaymentSchedule[[#Headers],[BEGINNING BALANCE]])=1,LoanAmount,INDEX(PaymentSchedule[ENDING BALANCE],ROW()-ROW(PaymentSchedule[[#Headers],[BEGINNING BALANCE]])-1)),"")</f>
        <v>31553.855036208264</v>
      </c>
      <c r="E315" s="14">
        <f>IF(PaymentSchedule[[#This Row],[PMT NO]]&lt;&gt;"",ScheduledPayment,"")</f>
        <v>648.59809656821528</v>
      </c>
      <c r="F315" s="25">
        <v>0</v>
      </c>
      <c r="G31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5" s="14">
        <f>IF(PaymentSchedule[[#This Row],[PMT NO]]&lt;&gt;"",PaymentSchedule[[#This Row],[TOTAL PAYMENT]]-PaymentSchedule[[#This Row],[INTEREST]],"")</f>
        <v>471.10766198954377</v>
      </c>
      <c r="I315" s="14">
        <f>IF(PaymentSchedule[[#This Row],[PMT NO]]&lt;&gt;"",PaymentSchedule[[#This Row],[BEGINNING BALANCE]]*(InterestRate/PaymentsPerYear),"")</f>
        <v>177.49043457867151</v>
      </c>
      <c r="J315" s="14">
        <f>IF(PaymentSchedule[[#This Row],[PMT NO]]&lt;&gt;"",IF(PaymentSchedule[[#This Row],[SCHEDULED PAYMENT]]+PaymentSchedule[[#This Row],[EXTRA PAYMENT]]&lt;=PaymentSchedule[[#This Row],[BEGINNING BALANCE]],PaymentSchedule[[#This Row],[BEGINNING BALANCE]]-PaymentSchedule[[#This Row],[PRINCIPAL]],0),"")</f>
        <v>31082.747374218721</v>
      </c>
      <c r="K315" s="14">
        <f>IF(PaymentSchedule[[#This Row],[PMT NO]]&lt;&gt;"",SUM(INDEX(PaymentSchedule[INTEREST],1,1):PaymentSchedule[[#This Row],[INTEREST]]),"")</f>
        <v>128256.56873095625</v>
      </c>
    </row>
    <row r="316" spans="2:11" x14ac:dyDescent="0.2">
      <c r="B316" s="12">
        <f>IF(LoanIsGood,IF(ROW()-ROW(PaymentSchedule[[#Headers],[PMT NO]])&gt;ScheduledNumberOfPayments,"",ROW()-ROW(PaymentSchedule[[#Headers],[PMT NO]])),"")</f>
        <v>305</v>
      </c>
      <c r="C316" s="13">
        <f>IF(PaymentSchedule[[#This Row],[PMT NO]]&lt;&gt;"",EOMONTH(LoanStartDate,ROW(PaymentSchedule[[#This Row],[PMT NO]])-ROW(PaymentSchedule[[#Headers],[PMT NO]])-2)+DAY(LoanStartDate),"")</f>
        <v>53213</v>
      </c>
      <c r="D316" s="14">
        <f>IF(PaymentSchedule[[#This Row],[PMT NO]]&lt;&gt;"",IF(ROW()-ROW(PaymentSchedule[[#Headers],[BEGINNING BALANCE]])=1,LoanAmount,INDEX(PaymentSchedule[ENDING BALANCE],ROW()-ROW(PaymentSchedule[[#Headers],[BEGINNING BALANCE]])-1)),"")</f>
        <v>31082.747374218721</v>
      </c>
      <c r="E316" s="14">
        <f>IF(PaymentSchedule[[#This Row],[PMT NO]]&lt;&gt;"",ScheduledPayment,"")</f>
        <v>648.59809656821528</v>
      </c>
      <c r="F316" s="25">
        <v>0</v>
      </c>
      <c r="G31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6" s="14">
        <f>IF(PaymentSchedule[[#This Row],[PMT NO]]&lt;&gt;"",PaymentSchedule[[#This Row],[TOTAL PAYMENT]]-PaymentSchedule[[#This Row],[INTEREST]],"")</f>
        <v>473.75764258823494</v>
      </c>
      <c r="I316" s="14">
        <f>IF(PaymentSchedule[[#This Row],[PMT NO]]&lt;&gt;"",PaymentSchedule[[#This Row],[BEGINNING BALANCE]]*(InterestRate/PaymentsPerYear),"")</f>
        <v>174.84045397998034</v>
      </c>
      <c r="J316" s="14">
        <f>IF(PaymentSchedule[[#This Row],[PMT NO]]&lt;&gt;"",IF(PaymentSchedule[[#This Row],[SCHEDULED PAYMENT]]+PaymentSchedule[[#This Row],[EXTRA PAYMENT]]&lt;=PaymentSchedule[[#This Row],[BEGINNING BALANCE]],PaymentSchedule[[#This Row],[BEGINNING BALANCE]]-PaymentSchedule[[#This Row],[PRINCIPAL]],0),"")</f>
        <v>30608.989731630485</v>
      </c>
      <c r="K316" s="14">
        <f>IF(PaymentSchedule[[#This Row],[PMT NO]]&lt;&gt;"",SUM(INDEX(PaymentSchedule[INTEREST],1,1):PaymentSchedule[[#This Row],[INTEREST]]),"")</f>
        <v>128431.40918493623</v>
      </c>
    </row>
    <row r="317" spans="2:11" x14ac:dyDescent="0.2">
      <c r="B317" s="12">
        <f>IF(LoanIsGood,IF(ROW()-ROW(PaymentSchedule[[#Headers],[PMT NO]])&gt;ScheduledNumberOfPayments,"",ROW()-ROW(PaymentSchedule[[#Headers],[PMT NO]])),"")</f>
        <v>306</v>
      </c>
      <c r="C317" s="13">
        <f>IF(PaymentSchedule[[#This Row],[PMT NO]]&lt;&gt;"",EOMONTH(LoanStartDate,ROW(PaymentSchedule[[#This Row],[PMT NO]])-ROW(PaymentSchedule[[#Headers],[PMT NO]])-2)+DAY(LoanStartDate),"")</f>
        <v>53243</v>
      </c>
      <c r="D317" s="14">
        <f>IF(PaymentSchedule[[#This Row],[PMT NO]]&lt;&gt;"",IF(ROW()-ROW(PaymentSchedule[[#Headers],[BEGINNING BALANCE]])=1,LoanAmount,INDEX(PaymentSchedule[ENDING BALANCE],ROW()-ROW(PaymentSchedule[[#Headers],[BEGINNING BALANCE]])-1)),"")</f>
        <v>30608.989731630485</v>
      </c>
      <c r="E317" s="14">
        <f>IF(PaymentSchedule[[#This Row],[PMT NO]]&lt;&gt;"",ScheduledPayment,"")</f>
        <v>648.59809656821528</v>
      </c>
      <c r="F317" s="25">
        <v>0</v>
      </c>
      <c r="G31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7" s="14">
        <f>IF(PaymentSchedule[[#This Row],[PMT NO]]&lt;&gt;"",PaymentSchedule[[#This Row],[TOTAL PAYMENT]]-PaymentSchedule[[#This Row],[INTEREST]],"")</f>
        <v>476.42252932779377</v>
      </c>
      <c r="I317" s="14">
        <f>IF(PaymentSchedule[[#This Row],[PMT NO]]&lt;&gt;"",PaymentSchedule[[#This Row],[BEGINNING BALANCE]]*(InterestRate/PaymentsPerYear),"")</f>
        <v>172.17556724042149</v>
      </c>
      <c r="J317" s="14">
        <f>IF(PaymentSchedule[[#This Row],[PMT NO]]&lt;&gt;"",IF(PaymentSchedule[[#This Row],[SCHEDULED PAYMENT]]+PaymentSchedule[[#This Row],[EXTRA PAYMENT]]&lt;=PaymentSchedule[[#This Row],[BEGINNING BALANCE]],PaymentSchedule[[#This Row],[BEGINNING BALANCE]]-PaymentSchedule[[#This Row],[PRINCIPAL]],0),"")</f>
        <v>30132.567202302693</v>
      </c>
      <c r="K317" s="14">
        <f>IF(PaymentSchedule[[#This Row],[PMT NO]]&lt;&gt;"",SUM(INDEX(PaymentSchedule[INTEREST],1,1):PaymentSchedule[[#This Row],[INTEREST]]),"")</f>
        <v>128603.58475217666</v>
      </c>
    </row>
    <row r="318" spans="2:11" x14ac:dyDescent="0.2">
      <c r="B318" s="12">
        <f>IF(LoanIsGood,IF(ROW()-ROW(PaymentSchedule[[#Headers],[PMT NO]])&gt;ScheduledNumberOfPayments,"",ROW()-ROW(PaymentSchedule[[#Headers],[PMT NO]])),"")</f>
        <v>307</v>
      </c>
      <c r="C318" s="13">
        <f>IF(PaymentSchedule[[#This Row],[PMT NO]]&lt;&gt;"",EOMONTH(LoanStartDate,ROW(PaymentSchedule[[#This Row],[PMT NO]])-ROW(PaymentSchedule[[#Headers],[PMT NO]])-2)+DAY(LoanStartDate),"")</f>
        <v>53274</v>
      </c>
      <c r="D318" s="14">
        <f>IF(PaymentSchedule[[#This Row],[PMT NO]]&lt;&gt;"",IF(ROW()-ROW(PaymentSchedule[[#Headers],[BEGINNING BALANCE]])=1,LoanAmount,INDEX(PaymentSchedule[ENDING BALANCE],ROW()-ROW(PaymentSchedule[[#Headers],[BEGINNING BALANCE]])-1)),"")</f>
        <v>30132.567202302693</v>
      </c>
      <c r="E318" s="14">
        <f>IF(PaymentSchedule[[#This Row],[PMT NO]]&lt;&gt;"",ScheduledPayment,"")</f>
        <v>648.59809656821528</v>
      </c>
      <c r="F318" s="25">
        <v>0</v>
      </c>
      <c r="G31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8" s="14">
        <f>IF(PaymentSchedule[[#This Row],[PMT NO]]&lt;&gt;"",PaymentSchedule[[#This Row],[TOTAL PAYMENT]]-PaymentSchedule[[#This Row],[INTEREST]],"")</f>
        <v>479.10240605526258</v>
      </c>
      <c r="I318" s="14">
        <f>IF(PaymentSchedule[[#This Row],[PMT NO]]&lt;&gt;"",PaymentSchedule[[#This Row],[BEGINNING BALANCE]]*(InterestRate/PaymentsPerYear),"")</f>
        <v>169.49569051295268</v>
      </c>
      <c r="J318" s="14">
        <f>IF(PaymentSchedule[[#This Row],[PMT NO]]&lt;&gt;"",IF(PaymentSchedule[[#This Row],[SCHEDULED PAYMENT]]+PaymentSchedule[[#This Row],[EXTRA PAYMENT]]&lt;=PaymentSchedule[[#This Row],[BEGINNING BALANCE]],PaymentSchedule[[#This Row],[BEGINNING BALANCE]]-PaymentSchedule[[#This Row],[PRINCIPAL]],0),"")</f>
        <v>29653.46479624743</v>
      </c>
      <c r="K318" s="14">
        <f>IF(PaymentSchedule[[#This Row],[PMT NO]]&lt;&gt;"",SUM(INDEX(PaymentSchedule[INTEREST],1,1):PaymentSchedule[[#This Row],[INTEREST]]),"")</f>
        <v>128773.08044268961</v>
      </c>
    </row>
    <row r="319" spans="2:11" x14ac:dyDescent="0.2">
      <c r="B319" s="12">
        <f>IF(LoanIsGood,IF(ROW()-ROW(PaymentSchedule[[#Headers],[PMT NO]])&gt;ScheduledNumberOfPayments,"",ROW()-ROW(PaymentSchedule[[#Headers],[PMT NO]])),"")</f>
        <v>308</v>
      </c>
      <c r="C319" s="13">
        <f>IF(PaymentSchedule[[#This Row],[PMT NO]]&lt;&gt;"",EOMONTH(LoanStartDate,ROW(PaymentSchedule[[#This Row],[PMT NO]])-ROW(PaymentSchedule[[#Headers],[PMT NO]])-2)+DAY(LoanStartDate),"")</f>
        <v>53304</v>
      </c>
      <c r="D319" s="14">
        <f>IF(PaymentSchedule[[#This Row],[PMT NO]]&lt;&gt;"",IF(ROW()-ROW(PaymentSchedule[[#Headers],[BEGINNING BALANCE]])=1,LoanAmount,INDEX(PaymentSchedule[ENDING BALANCE],ROW()-ROW(PaymentSchedule[[#Headers],[BEGINNING BALANCE]])-1)),"")</f>
        <v>29653.46479624743</v>
      </c>
      <c r="E319" s="14">
        <f>IF(PaymentSchedule[[#This Row],[PMT NO]]&lt;&gt;"",ScheduledPayment,"")</f>
        <v>648.59809656821528</v>
      </c>
      <c r="F319" s="25">
        <v>0</v>
      </c>
      <c r="G31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19" s="14">
        <f>IF(PaymentSchedule[[#This Row],[PMT NO]]&lt;&gt;"",PaymentSchedule[[#This Row],[TOTAL PAYMENT]]-PaymentSchedule[[#This Row],[INTEREST]],"")</f>
        <v>481.79735708932344</v>
      </c>
      <c r="I319" s="14">
        <f>IF(PaymentSchedule[[#This Row],[PMT NO]]&lt;&gt;"",PaymentSchedule[[#This Row],[BEGINNING BALANCE]]*(InterestRate/PaymentsPerYear),"")</f>
        <v>166.80073947889181</v>
      </c>
      <c r="J319" s="14">
        <f>IF(PaymentSchedule[[#This Row],[PMT NO]]&lt;&gt;"",IF(PaymentSchedule[[#This Row],[SCHEDULED PAYMENT]]+PaymentSchedule[[#This Row],[EXTRA PAYMENT]]&lt;=PaymentSchedule[[#This Row],[BEGINNING BALANCE]],PaymentSchedule[[#This Row],[BEGINNING BALANCE]]-PaymentSchedule[[#This Row],[PRINCIPAL]],0),"")</f>
        <v>29171.667439158107</v>
      </c>
      <c r="K319" s="14">
        <f>IF(PaymentSchedule[[#This Row],[PMT NO]]&lt;&gt;"",SUM(INDEX(PaymentSchedule[INTEREST],1,1):PaymentSchedule[[#This Row],[INTEREST]]),"")</f>
        <v>128939.88118216849</v>
      </c>
    </row>
    <row r="320" spans="2:11" x14ac:dyDescent="0.2">
      <c r="B320" s="12">
        <f>IF(LoanIsGood,IF(ROW()-ROW(PaymentSchedule[[#Headers],[PMT NO]])&gt;ScheduledNumberOfPayments,"",ROW()-ROW(PaymentSchedule[[#Headers],[PMT NO]])),"")</f>
        <v>309</v>
      </c>
      <c r="C320" s="13">
        <f>IF(PaymentSchedule[[#This Row],[PMT NO]]&lt;&gt;"",EOMONTH(LoanStartDate,ROW(PaymentSchedule[[#This Row],[PMT NO]])-ROW(PaymentSchedule[[#Headers],[PMT NO]])-2)+DAY(LoanStartDate),"")</f>
        <v>53335</v>
      </c>
      <c r="D320" s="14">
        <f>IF(PaymentSchedule[[#This Row],[PMT NO]]&lt;&gt;"",IF(ROW()-ROW(PaymentSchedule[[#Headers],[BEGINNING BALANCE]])=1,LoanAmount,INDEX(PaymentSchedule[ENDING BALANCE],ROW()-ROW(PaymentSchedule[[#Headers],[BEGINNING BALANCE]])-1)),"")</f>
        <v>29171.667439158107</v>
      </c>
      <c r="E320" s="14">
        <f>IF(PaymentSchedule[[#This Row],[PMT NO]]&lt;&gt;"",ScheduledPayment,"")</f>
        <v>648.59809656821528</v>
      </c>
      <c r="F320" s="25">
        <v>0</v>
      </c>
      <c r="G32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0" s="14">
        <f>IF(PaymentSchedule[[#This Row],[PMT NO]]&lt;&gt;"",PaymentSchedule[[#This Row],[TOTAL PAYMENT]]-PaymentSchedule[[#This Row],[INTEREST]],"")</f>
        <v>484.50746722295094</v>
      </c>
      <c r="I320" s="14">
        <f>IF(PaymentSchedule[[#This Row],[PMT NO]]&lt;&gt;"",PaymentSchedule[[#This Row],[BEGINNING BALANCE]]*(InterestRate/PaymentsPerYear),"")</f>
        <v>164.09062934526438</v>
      </c>
      <c r="J320" s="14">
        <f>IF(PaymentSchedule[[#This Row],[PMT NO]]&lt;&gt;"",IF(PaymentSchedule[[#This Row],[SCHEDULED PAYMENT]]+PaymentSchedule[[#This Row],[EXTRA PAYMENT]]&lt;=PaymentSchedule[[#This Row],[BEGINNING BALANCE]],PaymentSchedule[[#This Row],[BEGINNING BALANCE]]-PaymentSchedule[[#This Row],[PRINCIPAL]],0),"")</f>
        <v>28687.159971935158</v>
      </c>
      <c r="K320" s="14">
        <f>IF(PaymentSchedule[[#This Row],[PMT NO]]&lt;&gt;"",SUM(INDEX(PaymentSchedule[INTEREST],1,1):PaymentSchedule[[#This Row],[INTEREST]]),"")</f>
        <v>129103.97181151375</v>
      </c>
    </row>
    <row r="321" spans="2:11" x14ac:dyDescent="0.2">
      <c r="B321" s="12">
        <f>IF(LoanIsGood,IF(ROW()-ROW(PaymentSchedule[[#Headers],[PMT NO]])&gt;ScheduledNumberOfPayments,"",ROW()-ROW(PaymentSchedule[[#Headers],[PMT NO]])),"")</f>
        <v>310</v>
      </c>
      <c r="C321" s="13">
        <f>IF(PaymentSchedule[[#This Row],[PMT NO]]&lt;&gt;"",EOMONTH(LoanStartDate,ROW(PaymentSchedule[[#This Row],[PMT NO]])-ROW(PaymentSchedule[[#Headers],[PMT NO]])-2)+DAY(LoanStartDate),"")</f>
        <v>53366</v>
      </c>
      <c r="D321" s="14">
        <f>IF(PaymentSchedule[[#This Row],[PMT NO]]&lt;&gt;"",IF(ROW()-ROW(PaymentSchedule[[#Headers],[BEGINNING BALANCE]])=1,LoanAmount,INDEX(PaymentSchedule[ENDING BALANCE],ROW()-ROW(PaymentSchedule[[#Headers],[BEGINNING BALANCE]])-1)),"")</f>
        <v>28687.159971935158</v>
      </c>
      <c r="E321" s="14">
        <f>IF(PaymentSchedule[[#This Row],[PMT NO]]&lt;&gt;"",ScheduledPayment,"")</f>
        <v>648.59809656821528</v>
      </c>
      <c r="F321" s="25">
        <v>0</v>
      </c>
      <c r="G32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1" s="14">
        <f>IF(PaymentSchedule[[#This Row],[PMT NO]]&lt;&gt;"",PaymentSchedule[[#This Row],[TOTAL PAYMENT]]-PaymentSchedule[[#This Row],[INTEREST]],"")</f>
        <v>487.23282172608003</v>
      </c>
      <c r="I321" s="14">
        <f>IF(PaymentSchedule[[#This Row],[PMT NO]]&lt;&gt;"",PaymentSchedule[[#This Row],[BEGINNING BALANCE]]*(InterestRate/PaymentsPerYear),"")</f>
        <v>161.36527484213528</v>
      </c>
      <c r="J321" s="14">
        <f>IF(PaymentSchedule[[#This Row],[PMT NO]]&lt;&gt;"",IF(PaymentSchedule[[#This Row],[SCHEDULED PAYMENT]]+PaymentSchedule[[#This Row],[EXTRA PAYMENT]]&lt;=PaymentSchedule[[#This Row],[BEGINNING BALANCE]],PaymentSchedule[[#This Row],[BEGINNING BALANCE]]-PaymentSchedule[[#This Row],[PRINCIPAL]],0),"")</f>
        <v>28199.927150209078</v>
      </c>
      <c r="K321" s="14">
        <f>IF(PaymentSchedule[[#This Row],[PMT NO]]&lt;&gt;"",SUM(INDEX(PaymentSchedule[INTEREST],1,1):PaymentSchedule[[#This Row],[INTEREST]]),"")</f>
        <v>129265.33708635588</v>
      </c>
    </row>
    <row r="322" spans="2:11" x14ac:dyDescent="0.2">
      <c r="B322" s="12">
        <f>IF(LoanIsGood,IF(ROW()-ROW(PaymentSchedule[[#Headers],[PMT NO]])&gt;ScheduledNumberOfPayments,"",ROW()-ROW(PaymentSchedule[[#Headers],[PMT NO]])),"")</f>
        <v>311</v>
      </c>
      <c r="C322" s="13">
        <f>IF(PaymentSchedule[[#This Row],[PMT NO]]&lt;&gt;"",EOMONTH(LoanStartDate,ROW(PaymentSchedule[[#This Row],[PMT NO]])-ROW(PaymentSchedule[[#Headers],[PMT NO]])-2)+DAY(LoanStartDate),"")</f>
        <v>53394</v>
      </c>
      <c r="D322" s="14">
        <f>IF(PaymentSchedule[[#This Row],[PMT NO]]&lt;&gt;"",IF(ROW()-ROW(PaymentSchedule[[#Headers],[BEGINNING BALANCE]])=1,LoanAmount,INDEX(PaymentSchedule[ENDING BALANCE],ROW()-ROW(PaymentSchedule[[#Headers],[BEGINNING BALANCE]])-1)),"")</f>
        <v>28199.927150209078</v>
      </c>
      <c r="E322" s="14">
        <f>IF(PaymentSchedule[[#This Row],[PMT NO]]&lt;&gt;"",ScheduledPayment,"")</f>
        <v>648.59809656821528</v>
      </c>
      <c r="F322" s="25">
        <v>0</v>
      </c>
      <c r="G32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2" s="14">
        <f>IF(PaymentSchedule[[#This Row],[PMT NO]]&lt;&gt;"",PaymentSchedule[[#This Row],[TOTAL PAYMENT]]-PaymentSchedule[[#This Row],[INTEREST]],"")</f>
        <v>489.97350634828922</v>
      </c>
      <c r="I322" s="14">
        <f>IF(PaymentSchedule[[#This Row],[PMT NO]]&lt;&gt;"",PaymentSchedule[[#This Row],[BEGINNING BALANCE]]*(InterestRate/PaymentsPerYear),"")</f>
        <v>158.62459021992609</v>
      </c>
      <c r="J322" s="14">
        <f>IF(PaymentSchedule[[#This Row],[PMT NO]]&lt;&gt;"",IF(PaymentSchedule[[#This Row],[SCHEDULED PAYMENT]]+PaymentSchedule[[#This Row],[EXTRA PAYMENT]]&lt;=PaymentSchedule[[#This Row],[BEGINNING BALANCE]],PaymentSchedule[[#This Row],[BEGINNING BALANCE]]-PaymentSchedule[[#This Row],[PRINCIPAL]],0),"")</f>
        <v>27709.95364386079</v>
      </c>
      <c r="K322" s="14">
        <f>IF(PaymentSchedule[[#This Row],[PMT NO]]&lt;&gt;"",SUM(INDEX(PaymentSchedule[INTEREST],1,1):PaymentSchedule[[#This Row],[INTEREST]]),"")</f>
        <v>129423.96167657581</v>
      </c>
    </row>
    <row r="323" spans="2:11" x14ac:dyDescent="0.2">
      <c r="B323" s="12">
        <f>IF(LoanIsGood,IF(ROW()-ROW(PaymentSchedule[[#Headers],[PMT NO]])&gt;ScheduledNumberOfPayments,"",ROW()-ROW(PaymentSchedule[[#Headers],[PMT NO]])),"")</f>
        <v>312</v>
      </c>
      <c r="C323" s="13">
        <f>IF(PaymentSchedule[[#This Row],[PMT NO]]&lt;&gt;"",EOMONTH(LoanStartDate,ROW(PaymentSchedule[[#This Row],[PMT NO]])-ROW(PaymentSchedule[[#Headers],[PMT NO]])-2)+DAY(LoanStartDate),"")</f>
        <v>53425</v>
      </c>
      <c r="D323" s="14">
        <f>IF(PaymentSchedule[[#This Row],[PMT NO]]&lt;&gt;"",IF(ROW()-ROW(PaymentSchedule[[#Headers],[BEGINNING BALANCE]])=1,LoanAmount,INDEX(PaymentSchedule[ENDING BALANCE],ROW()-ROW(PaymentSchedule[[#Headers],[BEGINNING BALANCE]])-1)),"")</f>
        <v>27709.95364386079</v>
      </c>
      <c r="E323" s="14">
        <f>IF(PaymentSchedule[[#This Row],[PMT NO]]&lt;&gt;"",ScheduledPayment,"")</f>
        <v>648.59809656821528</v>
      </c>
      <c r="F323" s="25">
        <v>0</v>
      </c>
      <c r="G32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3" s="14">
        <f>IF(PaymentSchedule[[#This Row],[PMT NO]]&lt;&gt;"",PaymentSchedule[[#This Row],[TOTAL PAYMENT]]-PaymentSchedule[[#This Row],[INTEREST]],"")</f>
        <v>492.72960732149829</v>
      </c>
      <c r="I323" s="14">
        <f>IF(PaymentSchedule[[#This Row],[PMT NO]]&lt;&gt;"",PaymentSchedule[[#This Row],[BEGINNING BALANCE]]*(InterestRate/PaymentsPerYear),"")</f>
        <v>155.86848924671696</v>
      </c>
      <c r="J323" s="14">
        <f>IF(PaymentSchedule[[#This Row],[PMT NO]]&lt;&gt;"",IF(PaymentSchedule[[#This Row],[SCHEDULED PAYMENT]]+PaymentSchedule[[#This Row],[EXTRA PAYMENT]]&lt;=PaymentSchedule[[#This Row],[BEGINNING BALANCE]],PaymentSchedule[[#This Row],[BEGINNING BALANCE]]-PaymentSchedule[[#This Row],[PRINCIPAL]],0),"")</f>
        <v>27217.224036539294</v>
      </c>
      <c r="K323" s="14">
        <f>IF(PaymentSchedule[[#This Row],[PMT NO]]&lt;&gt;"",SUM(INDEX(PaymentSchedule[INTEREST],1,1):PaymentSchedule[[#This Row],[INTEREST]]),"")</f>
        <v>129579.83016582252</v>
      </c>
    </row>
    <row r="324" spans="2:11" x14ac:dyDescent="0.2">
      <c r="B324" s="12">
        <f>IF(LoanIsGood,IF(ROW()-ROW(PaymentSchedule[[#Headers],[PMT NO]])&gt;ScheduledNumberOfPayments,"",ROW()-ROW(PaymentSchedule[[#Headers],[PMT NO]])),"")</f>
        <v>313</v>
      </c>
      <c r="C324" s="13">
        <f>IF(PaymentSchedule[[#This Row],[PMT NO]]&lt;&gt;"",EOMONTH(LoanStartDate,ROW(PaymentSchedule[[#This Row],[PMT NO]])-ROW(PaymentSchedule[[#Headers],[PMT NO]])-2)+DAY(LoanStartDate),"")</f>
        <v>53455</v>
      </c>
      <c r="D324" s="14">
        <f>IF(PaymentSchedule[[#This Row],[PMT NO]]&lt;&gt;"",IF(ROW()-ROW(PaymentSchedule[[#Headers],[BEGINNING BALANCE]])=1,LoanAmount,INDEX(PaymentSchedule[ENDING BALANCE],ROW()-ROW(PaymentSchedule[[#Headers],[BEGINNING BALANCE]])-1)),"")</f>
        <v>27217.224036539294</v>
      </c>
      <c r="E324" s="14">
        <f>IF(PaymentSchedule[[#This Row],[PMT NO]]&lt;&gt;"",ScheduledPayment,"")</f>
        <v>648.59809656821528</v>
      </c>
      <c r="F324" s="25">
        <v>0</v>
      </c>
      <c r="G32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4" s="14">
        <f>IF(PaymentSchedule[[#This Row],[PMT NO]]&lt;&gt;"",PaymentSchedule[[#This Row],[TOTAL PAYMENT]]-PaymentSchedule[[#This Row],[INTEREST]],"")</f>
        <v>495.50121136268172</v>
      </c>
      <c r="I324" s="14">
        <f>IF(PaymentSchedule[[#This Row],[PMT NO]]&lt;&gt;"",PaymentSchedule[[#This Row],[BEGINNING BALANCE]]*(InterestRate/PaymentsPerYear),"")</f>
        <v>153.09688520553354</v>
      </c>
      <c r="J324" s="14">
        <f>IF(PaymentSchedule[[#This Row],[PMT NO]]&lt;&gt;"",IF(PaymentSchedule[[#This Row],[SCHEDULED PAYMENT]]+PaymentSchedule[[#This Row],[EXTRA PAYMENT]]&lt;=PaymentSchedule[[#This Row],[BEGINNING BALANCE]],PaymentSchedule[[#This Row],[BEGINNING BALANCE]]-PaymentSchedule[[#This Row],[PRINCIPAL]],0),"")</f>
        <v>26721.722825176614</v>
      </c>
      <c r="K324" s="14">
        <f>IF(PaymentSchedule[[#This Row],[PMT NO]]&lt;&gt;"",SUM(INDEX(PaymentSchedule[INTEREST],1,1):PaymentSchedule[[#This Row],[INTEREST]]),"")</f>
        <v>129732.92705102806</v>
      </c>
    </row>
    <row r="325" spans="2:11" x14ac:dyDescent="0.2">
      <c r="B325" s="12">
        <f>IF(LoanIsGood,IF(ROW()-ROW(PaymentSchedule[[#Headers],[PMT NO]])&gt;ScheduledNumberOfPayments,"",ROW()-ROW(PaymentSchedule[[#Headers],[PMT NO]])),"")</f>
        <v>314</v>
      </c>
      <c r="C325" s="13">
        <f>IF(PaymentSchedule[[#This Row],[PMT NO]]&lt;&gt;"",EOMONTH(LoanStartDate,ROW(PaymentSchedule[[#This Row],[PMT NO]])-ROW(PaymentSchedule[[#Headers],[PMT NO]])-2)+DAY(LoanStartDate),"")</f>
        <v>53486</v>
      </c>
      <c r="D325" s="14">
        <f>IF(PaymentSchedule[[#This Row],[PMT NO]]&lt;&gt;"",IF(ROW()-ROW(PaymentSchedule[[#Headers],[BEGINNING BALANCE]])=1,LoanAmount,INDEX(PaymentSchedule[ENDING BALANCE],ROW()-ROW(PaymentSchedule[[#Headers],[BEGINNING BALANCE]])-1)),"")</f>
        <v>26721.722825176614</v>
      </c>
      <c r="E325" s="14">
        <f>IF(PaymentSchedule[[#This Row],[PMT NO]]&lt;&gt;"",ScheduledPayment,"")</f>
        <v>648.59809656821528</v>
      </c>
      <c r="F325" s="25">
        <v>0</v>
      </c>
      <c r="G32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5" s="14">
        <f>IF(PaymentSchedule[[#This Row],[PMT NO]]&lt;&gt;"",PaymentSchedule[[#This Row],[TOTAL PAYMENT]]-PaymentSchedule[[#This Row],[INTEREST]],"")</f>
        <v>498.28840567659682</v>
      </c>
      <c r="I325" s="14">
        <f>IF(PaymentSchedule[[#This Row],[PMT NO]]&lt;&gt;"",PaymentSchedule[[#This Row],[BEGINNING BALANCE]]*(InterestRate/PaymentsPerYear),"")</f>
        <v>150.30969089161846</v>
      </c>
      <c r="J325" s="14">
        <f>IF(PaymentSchedule[[#This Row],[PMT NO]]&lt;&gt;"",IF(PaymentSchedule[[#This Row],[SCHEDULED PAYMENT]]+PaymentSchedule[[#This Row],[EXTRA PAYMENT]]&lt;=PaymentSchedule[[#This Row],[BEGINNING BALANCE]],PaymentSchedule[[#This Row],[BEGINNING BALANCE]]-PaymentSchedule[[#This Row],[PRINCIPAL]],0),"")</f>
        <v>26223.434419500016</v>
      </c>
      <c r="K325" s="14">
        <f>IF(PaymentSchedule[[#This Row],[PMT NO]]&lt;&gt;"",SUM(INDEX(PaymentSchedule[INTEREST],1,1):PaymentSchedule[[#This Row],[INTEREST]]),"")</f>
        <v>129883.23674191968</v>
      </c>
    </row>
    <row r="326" spans="2:11" x14ac:dyDescent="0.2">
      <c r="B326" s="12">
        <f>IF(LoanIsGood,IF(ROW()-ROW(PaymentSchedule[[#Headers],[PMT NO]])&gt;ScheduledNumberOfPayments,"",ROW()-ROW(PaymentSchedule[[#Headers],[PMT NO]])),"")</f>
        <v>315</v>
      </c>
      <c r="C326" s="13">
        <f>IF(PaymentSchedule[[#This Row],[PMT NO]]&lt;&gt;"",EOMONTH(LoanStartDate,ROW(PaymentSchedule[[#This Row],[PMT NO]])-ROW(PaymentSchedule[[#Headers],[PMT NO]])-2)+DAY(LoanStartDate),"")</f>
        <v>53516</v>
      </c>
      <c r="D326" s="14">
        <f>IF(PaymentSchedule[[#This Row],[PMT NO]]&lt;&gt;"",IF(ROW()-ROW(PaymentSchedule[[#Headers],[BEGINNING BALANCE]])=1,LoanAmount,INDEX(PaymentSchedule[ENDING BALANCE],ROW()-ROW(PaymentSchedule[[#Headers],[BEGINNING BALANCE]])-1)),"")</f>
        <v>26223.434419500016</v>
      </c>
      <c r="E326" s="14">
        <f>IF(PaymentSchedule[[#This Row],[PMT NO]]&lt;&gt;"",ScheduledPayment,"")</f>
        <v>648.59809656821528</v>
      </c>
      <c r="F326" s="25">
        <v>0</v>
      </c>
      <c r="G32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6" s="14">
        <f>IF(PaymentSchedule[[#This Row],[PMT NO]]&lt;&gt;"",PaymentSchedule[[#This Row],[TOTAL PAYMENT]]-PaymentSchedule[[#This Row],[INTEREST]],"")</f>
        <v>501.09127795852771</v>
      </c>
      <c r="I326" s="14">
        <f>IF(PaymentSchedule[[#This Row],[PMT NO]]&lt;&gt;"",PaymentSchedule[[#This Row],[BEGINNING BALANCE]]*(InterestRate/PaymentsPerYear),"")</f>
        <v>147.5068186096876</v>
      </c>
      <c r="J326" s="14">
        <f>IF(PaymentSchedule[[#This Row],[PMT NO]]&lt;&gt;"",IF(PaymentSchedule[[#This Row],[SCHEDULED PAYMENT]]+PaymentSchedule[[#This Row],[EXTRA PAYMENT]]&lt;=PaymentSchedule[[#This Row],[BEGINNING BALANCE]],PaymentSchedule[[#This Row],[BEGINNING BALANCE]]-PaymentSchedule[[#This Row],[PRINCIPAL]],0),"")</f>
        <v>25722.343141541489</v>
      </c>
      <c r="K326" s="14">
        <f>IF(PaymentSchedule[[#This Row],[PMT NO]]&lt;&gt;"",SUM(INDEX(PaymentSchedule[INTEREST],1,1):PaymentSchedule[[#This Row],[INTEREST]]),"")</f>
        <v>130030.74356052937</v>
      </c>
    </row>
    <row r="327" spans="2:11" x14ac:dyDescent="0.2">
      <c r="B327" s="12">
        <f>IF(LoanIsGood,IF(ROW()-ROW(PaymentSchedule[[#Headers],[PMT NO]])&gt;ScheduledNumberOfPayments,"",ROW()-ROW(PaymentSchedule[[#Headers],[PMT NO]])),"")</f>
        <v>316</v>
      </c>
      <c r="C327" s="13">
        <f>IF(PaymentSchedule[[#This Row],[PMT NO]]&lt;&gt;"",EOMONTH(LoanStartDate,ROW(PaymentSchedule[[#This Row],[PMT NO]])-ROW(PaymentSchedule[[#Headers],[PMT NO]])-2)+DAY(LoanStartDate),"")</f>
        <v>53547</v>
      </c>
      <c r="D327" s="14">
        <f>IF(PaymentSchedule[[#This Row],[PMT NO]]&lt;&gt;"",IF(ROW()-ROW(PaymentSchedule[[#Headers],[BEGINNING BALANCE]])=1,LoanAmount,INDEX(PaymentSchedule[ENDING BALANCE],ROW()-ROW(PaymentSchedule[[#Headers],[BEGINNING BALANCE]])-1)),"")</f>
        <v>25722.343141541489</v>
      </c>
      <c r="E327" s="14">
        <f>IF(PaymentSchedule[[#This Row],[PMT NO]]&lt;&gt;"",ScheduledPayment,"")</f>
        <v>648.59809656821528</v>
      </c>
      <c r="F327" s="25">
        <v>0</v>
      </c>
      <c r="G32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7" s="14">
        <f>IF(PaymentSchedule[[#This Row],[PMT NO]]&lt;&gt;"",PaymentSchedule[[#This Row],[TOTAL PAYMENT]]-PaymentSchedule[[#This Row],[INTEREST]],"")</f>
        <v>503.90991639704441</v>
      </c>
      <c r="I327" s="14">
        <f>IF(PaymentSchedule[[#This Row],[PMT NO]]&lt;&gt;"",PaymentSchedule[[#This Row],[BEGINNING BALANCE]]*(InterestRate/PaymentsPerYear),"")</f>
        <v>144.6881801711709</v>
      </c>
      <c r="J327" s="14">
        <f>IF(PaymentSchedule[[#This Row],[PMT NO]]&lt;&gt;"",IF(PaymentSchedule[[#This Row],[SCHEDULED PAYMENT]]+PaymentSchedule[[#This Row],[EXTRA PAYMENT]]&lt;=PaymentSchedule[[#This Row],[BEGINNING BALANCE]],PaymentSchedule[[#This Row],[BEGINNING BALANCE]]-PaymentSchedule[[#This Row],[PRINCIPAL]],0),"")</f>
        <v>25218.433225144443</v>
      </c>
      <c r="K327" s="14">
        <f>IF(PaymentSchedule[[#This Row],[PMT NO]]&lt;&gt;"",SUM(INDEX(PaymentSchedule[INTEREST],1,1):PaymentSchedule[[#This Row],[INTEREST]]),"")</f>
        <v>130175.43174070054</v>
      </c>
    </row>
    <row r="328" spans="2:11" x14ac:dyDescent="0.2">
      <c r="B328" s="12">
        <f>IF(LoanIsGood,IF(ROW()-ROW(PaymentSchedule[[#Headers],[PMT NO]])&gt;ScheduledNumberOfPayments,"",ROW()-ROW(PaymentSchedule[[#Headers],[PMT NO]])),"")</f>
        <v>317</v>
      </c>
      <c r="C328" s="13">
        <f>IF(PaymentSchedule[[#This Row],[PMT NO]]&lt;&gt;"",EOMONTH(LoanStartDate,ROW(PaymentSchedule[[#This Row],[PMT NO]])-ROW(PaymentSchedule[[#Headers],[PMT NO]])-2)+DAY(LoanStartDate),"")</f>
        <v>53578</v>
      </c>
      <c r="D328" s="14">
        <f>IF(PaymentSchedule[[#This Row],[PMT NO]]&lt;&gt;"",IF(ROW()-ROW(PaymentSchedule[[#Headers],[BEGINNING BALANCE]])=1,LoanAmount,INDEX(PaymentSchedule[ENDING BALANCE],ROW()-ROW(PaymentSchedule[[#Headers],[BEGINNING BALANCE]])-1)),"")</f>
        <v>25218.433225144443</v>
      </c>
      <c r="E328" s="14">
        <f>IF(PaymentSchedule[[#This Row],[PMT NO]]&lt;&gt;"",ScheduledPayment,"")</f>
        <v>648.59809656821528</v>
      </c>
      <c r="F328" s="25">
        <v>0</v>
      </c>
      <c r="G32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8" s="14">
        <f>IF(PaymentSchedule[[#This Row],[PMT NO]]&lt;&gt;"",PaymentSchedule[[#This Row],[TOTAL PAYMENT]]-PaymentSchedule[[#This Row],[INTEREST]],"")</f>
        <v>506.74440967677776</v>
      </c>
      <c r="I328" s="14">
        <f>IF(PaymentSchedule[[#This Row],[PMT NO]]&lt;&gt;"",PaymentSchedule[[#This Row],[BEGINNING BALANCE]]*(InterestRate/PaymentsPerYear),"")</f>
        <v>141.85368689143752</v>
      </c>
      <c r="J328" s="14">
        <f>IF(PaymentSchedule[[#This Row],[PMT NO]]&lt;&gt;"",IF(PaymentSchedule[[#This Row],[SCHEDULED PAYMENT]]+PaymentSchedule[[#This Row],[EXTRA PAYMENT]]&lt;=PaymentSchedule[[#This Row],[BEGINNING BALANCE]],PaymentSchedule[[#This Row],[BEGINNING BALANCE]]-PaymentSchedule[[#This Row],[PRINCIPAL]],0),"")</f>
        <v>24711.688815467664</v>
      </c>
      <c r="K328" s="14">
        <f>IF(PaymentSchedule[[#This Row],[PMT NO]]&lt;&gt;"",SUM(INDEX(PaymentSchedule[INTEREST],1,1):PaymentSchedule[[#This Row],[INTEREST]]),"")</f>
        <v>130317.28542759198</v>
      </c>
    </row>
    <row r="329" spans="2:11" x14ac:dyDescent="0.2">
      <c r="B329" s="12">
        <f>IF(LoanIsGood,IF(ROW()-ROW(PaymentSchedule[[#Headers],[PMT NO]])&gt;ScheduledNumberOfPayments,"",ROW()-ROW(PaymentSchedule[[#Headers],[PMT NO]])),"")</f>
        <v>318</v>
      </c>
      <c r="C329" s="13">
        <f>IF(PaymentSchedule[[#This Row],[PMT NO]]&lt;&gt;"",EOMONTH(LoanStartDate,ROW(PaymentSchedule[[#This Row],[PMT NO]])-ROW(PaymentSchedule[[#Headers],[PMT NO]])-2)+DAY(LoanStartDate),"")</f>
        <v>53608</v>
      </c>
      <c r="D329" s="14">
        <f>IF(PaymentSchedule[[#This Row],[PMT NO]]&lt;&gt;"",IF(ROW()-ROW(PaymentSchedule[[#Headers],[BEGINNING BALANCE]])=1,LoanAmount,INDEX(PaymentSchedule[ENDING BALANCE],ROW()-ROW(PaymentSchedule[[#Headers],[BEGINNING BALANCE]])-1)),"")</f>
        <v>24711.688815467664</v>
      </c>
      <c r="E329" s="14">
        <f>IF(PaymentSchedule[[#This Row],[PMT NO]]&lt;&gt;"",ScheduledPayment,"")</f>
        <v>648.59809656821528</v>
      </c>
      <c r="F329" s="25">
        <v>0</v>
      </c>
      <c r="G32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29" s="14">
        <f>IF(PaymentSchedule[[#This Row],[PMT NO]]&lt;&gt;"",PaymentSchedule[[#This Row],[TOTAL PAYMENT]]-PaymentSchedule[[#This Row],[INTEREST]],"")</f>
        <v>509.59484698120968</v>
      </c>
      <c r="I329" s="14">
        <f>IF(PaymentSchedule[[#This Row],[PMT NO]]&lt;&gt;"",PaymentSchedule[[#This Row],[BEGINNING BALANCE]]*(InterestRate/PaymentsPerYear),"")</f>
        <v>139.00324958700563</v>
      </c>
      <c r="J329" s="14">
        <f>IF(PaymentSchedule[[#This Row],[PMT NO]]&lt;&gt;"",IF(PaymentSchedule[[#This Row],[SCHEDULED PAYMENT]]+PaymentSchedule[[#This Row],[EXTRA PAYMENT]]&lt;=PaymentSchedule[[#This Row],[BEGINNING BALANCE]],PaymentSchedule[[#This Row],[BEGINNING BALANCE]]-PaymentSchedule[[#This Row],[PRINCIPAL]],0),"")</f>
        <v>24202.093968486453</v>
      </c>
      <c r="K329" s="14">
        <f>IF(PaymentSchedule[[#This Row],[PMT NO]]&lt;&gt;"",SUM(INDEX(PaymentSchedule[INTEREST],1,1):PaymentSchedule[[#This Row],[INTEREST]]),"")</f>
        <v>130456.28867717899</v>
      </c>
    </row>
    <row r="330" spans="2:11" x14ac:dyDescent="0.2">
      <c r="B330" s="12">
        <f>IF(LoanIsGood,IF(ROW()-ROW(PaymentSchedule[[#Headers],[PMT NO]])&gt;ScheduledNumberOfPayments,"",ROW()-ROW(PaymentSchedule[[#Headers],[PMT NO]])),"")</f>
        <v>319</v>
      </c>
      <c r="C330" s="13">
        <f>IF(PaymentSchedule[[#This Row],[PMT NO]]&lt;&gt;"",EOMONTH(LoanStartDate,ROW(PaymentSchedule[[#This Row],[PMT NO]])-ROW(PaymentSchedule[[#Headers],[PMT NO]])-2)+DAY(LoanStartDate),"")</f>
        <v>53639</v>
      </c>
      <c r="D330" s="14">
        <f>IF(PaymentSchedule[[#This Row],[PMT NO]]&lt;&gt;"",IF(ROW()-ROW(PaymentSchedule[[#Headers],[BEGINNING BALANCE]])=1,LoanAmount,INDEX(PaymentSchedule[ENDING BALANCE],ROW()-ROW(PaymentSchedule[[#Headers],[BEGINNING BALANCE]])-1)),"")</f>
        <v>24202.093968486453</v>
      </c>
      <c r="E330" s="14">
        <f>IF(PaymentSchedule[[#This Row],[PMT NO]]&lt;&gt;"",ScheduledPayment,"")</f>
        <v>648.59809656821528</v>
      </c>
      <c r="F330" s="25">
        <v>0</v>
      </c>
      <c r="G33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0" s="14">
        <f>IF(PaymentSchedule[[#This Row],[PMT NO]]&lt;&gt;"",PaymentSchedule[[#This Row],[TOTAL PAYMENT]]-PaymentSchedule[[#This Row],[INTEREST]],"")</f>
        <v>512.46131799547902</v>
      </c>
      <c r="I330" s="14">
        <f>IF(PaymentSchedule[[#This Row],[PMT NO]]&lt;&gt;"",PaymentSchedule[[#This Row],[BEGINNING BALANCE]]*(InterestRate/PaymentsPerYear),"")</f>
        <v>136.13677857273632</v>
      </c>
      <c r="J330" s="14">
        <f>IF(PaymentSchedule[[#This Row],[PMT NO]]&lt;&gt;"",IF(PaymentSchedule[[#This Row],[SCHEDULED PAYMENT]]+PaymentSchedule[[#This Row],[EXTRA PAYMENT]]&lt;=PaymentSchedule[[#This Row],[BEGINNING BALANCE]],PaymentSchedule[[#This Row],[BEGINNING BALANCE]]-PaymentSchedule[[#This Row],[PRINCIPAL]],0),"")</f>
        <v>23689.632650490974</v>
      </c>
      <c r="K330" s="14">
        <f>IF(PaymentSchedule[[#This Row],[PMT NO]]&lt;&gt;"",SUM(INDEX(PaymentSchedule[INTEREST],1,1):PaymentSchedule[[#This Row],[INTEREST]]),"")</f>
        <v>130592.42545575173</v>
      </c>
    </row>
    <row r="331" spans="2:11" x14ac:dyDescent="0.2">
      <c r="B331" s="12">
        <f>IF(LoanIsGood,IF(ROW()-ROW(PaymentSchedule[[#Headers],[PMT NO]])&gt;ScheduledNumberOfPayments,"",ROW()-ROW(PaymentSchedule[[#Headers],[PMT NO]])),"")</f>
        <v>320</v>
      </c>
      <c r="C331" s="13">
        <f>IF(PaymentSchedule[[#This Row],[PMT NO]]&lt;&gt;"",EOMONTH(LoanStartDate,ROW(PaymentSchedule[[#This Row],[PMT NO]])-ROW(PaymentSchedule[[#Headers],[PMT NO]])-2)+DAY(LoanStartDate),"")</f>
        <v>53669</v>
      </c>
      <c r="D331" s="14">
        <f>IF(PaymentSchedule[[#This Row],[PMT NO]]&lt;&gt;"",IF(ROW()-ROW(PaymentSchedule[[#Headers],[BEGINNING BALANCE]])=1,LoanAmount,INDEX(PaymentSchedule[ENDING BALANCE],ROW()-ROW(PaymentSchedule[[#Headers],[BEGINNING BALANCE]])-1)),"")</f>
        <v>23689.632650490974</v>
      </c>
      <c r="E331" s="14">
        <f>IF(PaymentSchedule[[#This Row],[PMT NO]]&lt;&gt;"",ScheduledPayment,"")</f>
        <v>648.59809656821528</v>
      </c>
      <c r="F331" s="25">
        <v>0</v>
      </c>
      <c r="G33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1" s="14">
        <f>IF(PaymentSchedule[[#This Row],[PMT NO]]&lt;&gt;"",PaymentSchedule[[#This Row],[TOTAL PAYMENT]]-PaymentSchedule[[#This Row],[INTEREST]],"")</f>
        <v>515.34391290920348</v>
      </c>
      <c r="I331" s="14">
        <f>IF(PaymentSchedule[[#This Row],[PMT NO]]&lt;&gt;"",PaymentSchedule[[#This Row],[BEGINNING BALANCE]]*(InterestRate/PaymentsPerYear),"")</f>
        <v>133.25418365901174</v>
      </c>
      <c r="J331" s="14">
        <f>IF(PaymentSchedule[[#This Row],[PMT NO]]&lt;&gt;"",IF(PaymentSchedule[[#This Row],[SCHEDULED PAYMENT]]+PaymentSchedule[[#This Row],[EXTRA PAYMENT]]&lt;=PaymentSchedule[[#This Row],[BEGINNING BALANCE]],PaymentSchedule[[#This Row],[BEGINNING BALANCE]]-PaymentSchedule[[#This Row],[PRINCIPAL]],0),"")</f>
        <v>23174.28873758177</v>
      </c>
      <c r="K331" s="14">
        <f>IF(PaymentSchedule[[#This Row],[PMT NO]]&lt;&gt;"",SUM(INDEX(PaymentSchedule[INTEREST],1,1):PaymentSchedule[[#This Row],[INTEREST]]),"")</f>
        <v>130725.67963941074</v>
      </c>
    </row>
    <row r="332" spans="2:11" x14ac:dyDescent="0.2">
      <c r="B332" s="12">
        <f>IF(LoanIsGood,IF(ROW()-ROW(PaymentSchedule[[#Headers],[PMT NO]])&gt;ScheduledNumberOfPayments,"",ROW()-ROW(PaymentSchedule[[#Headers],[PMT NO]])),"")</f>
        <v>321</v>
      </c>
      <c r="C332" s="13">
        <f>IF(PaymentSchedule[[#This Row],[PMT NO]]&lt;&gt;"",EOMONTH(LoanStartDate,ROW(PaymentSchedule[[#This Row],[PMT NO]])-ROW(PaymentSchedule[[#Headers],[PMT NO]])-2)+DAY(LoanStartDate),"")</f>
        <v>53700</v>
      </c>
      <c r="D332" s="14">
        <f>IF(PaymentSchedule[[#This Row],[PMT NO]]&lt;&gt;"",IF(ROW()-ROW(PaymentSchedule[[#Headers],[BEGINNING BALANCE]])=1,LoanAmount,INDEX(PaymentSchedule[ENDING BALANCE],ROW()-ROW(PaymentSchedule[[#Headers],[BEGINNING BALANCE]])-1)),"")</f>
        <v>23174.28873758177</v>
      </c>
      <c r="E332" s="14">
        <f>IF(PaymentSchedule[[#This Row],[PMT NO]]&lt;&gt;"",ScheduledPayment,"")</f>
        <v>648.59809656821528</v>
      </c>
      <c r="F332" s="25">
        <v>0</v>
      </c>
      <c r="G33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2" s="14">
        <f>IF(PaymentSchedule[[#This Row],[PMT NO]]&lt;&gt;"",PaymentSchedule[[#This Row],[TOTAL PAYMENT]]-PaymentSchedule[[#This Row],[INTEREST]],"")</f>
        <v>518.24272241931783</v>
      </c>
      <c r="I332" s="14">
        <f>IF(PaymentSchedule[[#This Row],[PMT NO]]&lt;&gt;"",PaymentSchedule[[#This Row],[BEGINNING BALANCE]]*(InterestRate/PaymentsPerYear),"")</f>
        <v>130.35537414889748</v>
      </c>
      <c r="J332" s="14">
        <f>IF(PaymentSchedule[[#This Row],[PMT NO]]&lt;&gt;"",IF(PaymentSchedule[[#This Row],[SCHEDULED PAYMENT]]+PaymentSchedule[[#This Row],[EXTRA PAYMENT]]&lt;=PaymentSchedule[[#This Row],[BEGINNING BALANCE]],PaymentSchedule[[#This Row],[BEGINNING BALANCE]]-PaymentSchedule[[#This Row],[PRINCIPAL]],0),"")</f>
        <v>22656.046015162454</v>
      </c>
      <c r="K332" s="14">
        <f>IF(PaymentSchedule[[#This Row],[PMT NO]]&lt;&gt;"",SUM(INDEX(PaymentSchedule[INTEREST],1,1):PaymentSchedule[[#This Row],[INTEREST]]),"")</f>
        <v>130856.03501355964</v>
      </c>
    </row>
    <row r="333" spans="2:11" x14ac:dyDescent="0.2">
      <c r="B333" s="12">
        <f>IF(LoanIsGood,IF(ROW()-ROW(PaymentSchedule[[#Headers],[PMT NO]])&gt;ScheduledNumberOfPayments,"",ROW()-ROW(PaymentSchedule[[#Headers],[PMT NO]])),"")</f>
        <v>322</v>
      </c>
      <c r="C333" s="13">
        <f>IF(PaymentSchedule[[#This Row],[PMT NO]]&lt;&gt;"",EOMONTH(LoanStartDate,ROW(PaymentSchedule[[#This Row],[PMT NO]])-ROW(PaymentSchedule[[#Headers],[PMT NO]])-2)+DAY(LoanStartDate),"")</f>
        <v>53731</v>
      </c>
      <c r="D333" s="14">
        <f>IF(PaymentSchedule[[#This Row],[PMT NO]]&lt;&gt;"",IF(ROW()-ROW(PaymentSchedule[[#Headers],[BEGINNING BALANCE]])=1,LoanAmount,INDEX(PaymentSchedule[ENDING BALANCE],ROW()-ROW(PaymentSchedule[[#Headers],[BEGINNING BALANCE]])-1)),"")</f>
        <v>22656.046015162454</v>
      </c>
      <c r="E333" s="14">
        <f>IF(PaymentSchedule[[#This Row],[PMT NO]]&lt;&gt;"",ScheduledPayment,"")</f>
        <v>648.59809656821528</v>
      </c>
      <c r="F333" s="25">
        <v>0</v>
      </c>
      <c r="G33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3" s="14">
        <f>IF(PaymentSchedule[[#This Row],[PMT NO]]&lt;&gt;"",PaymentSchedule[[#This Row],[TOTAL PAYMENT]]-PaymentSchedule[[#This Row],[INTEREST]],"")</f>
        <v>521.15783773292651</v>
      </c>
      <c r="I333" s="14">
        <f>IF(PaymentSchedule[[#This Row],[PMT NO]]&lt;&gt;"",PaymentSchedule[[#This Row],[BEGINNING BALANCE]]*(InterestRate/PaymentsPerYear),"")</f>
        <v>127.44025883528882</v>
      </c>
      <c r="J333" s="14">
        <f>IF(PaymentSchedule[[#This Row],[PMT NO]]&lt;&gt;"",IF(PaymentSchedule[[#This Row],[SCHEDULED PAYMENT]]+PaymentSchedule[[#This Row],[EXTRA PAYMENT]]&lt;=PaymentSchedule[[#This Row],[BEGINNING BALANCE]],PaymentSchedule[[#This Row],[BEGINNING BALANCE]]-PaymentSchedule[[#This Row],[PRINCIPAL]],0),"")</f>
        <v>22134.888177429526</v>
      </c>
      <c r="K333" s="14">
        <f>IF(PaymentSchedule[[#This Row],[PMT NO]]&lt;&gt;"",SUM(INDEX(PaymentSchedule[INTEREST],1,1):PaymentSchedule[[#This Row],[INTEREST]]),"")</f>
        <v>130983.47527239492</v>
      </c>
    </row>
    <row r="334" spans="2:11" x14ac:dyDescent="0.2">
      <c r="B334" s="12">
        <f>IF(LoanIsGood,IF(ROW()-ROW(PaymentSchedule[[#Headers],[PMT NO]])&gt;ScheduledNumberOfPayments,"",ROW()-ROW(PaymentSchedule[[#Headers],[PMT NO]])),"")</f>
        <v>323</v>
      </c>
      <c r="C334" s="13">
        <f>IF(PaymentSchedule[[#This Row],[PMT NO]]&lt;&gt;"",EOMONTH(LoanStartDate,ROW(PaymentSchedule[[#This Row],[PMT NO]])-ROW(PaymentSchedule[[#Headers],[PMT NO]])-2)+DAY(LoanStartDate),"")</f>
        <v>53759</v>
      </c>
      <c r="D334" s="14">
        <f>IF(PaymentSchedule[[#This Row],[PMT NO]]&lt;&gt;"",IF(ROW()-ROW(PaymentSchedule[[#Headers],[BEGINNING BALANCE]])=1,LoanAmount,INDEX(PaymentSchedule[ENDING BALANCE],ROW()-ROW(PaymentSchedule[[#Headers],[BEGINNING BALANCE]])-1)),"")</f>
        <v>22134.888177429526</v>
      </c>
      <c r="E334" s="14">
        <f>IF(PaymentSchedule[[#This Row],[PMT NO]]&lt;&gt;"",ScheduledPayment,"")</f>
        <v>648.59809656821528</v>
      </c>
      <c r="F334" s="25">
        <v>0</v>
      </c>
      <c r="G33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4" s="14">
        <f>IF(PaymentSchedule[[#This Row],[PMT NO]]&lt;&gt;"",PaymentSchedule[[#This Row],[TOTAL PAYMENT]]-PaymentSchedule[[#This Row],[INTEREST]],"")</f>
        <v>524.08935057017425</v>
      </c>
      <c r="I334" s="14">
        <f>IF(PaymentSchedule[[#This Row],[PMT NO]]&lt;&gt;"",PaymentSchedule[[#This Row],[BEGINNING BALANCE]]*(InterestRate/PaymentsPerYear),"")</f>
        <v>124.50874599804109</v>
      </c>
      <c r="J334" s="14">
        <f>IF(PaymentSchedule[[#This Row],[PMT NO]]&lt;&gt;"",IF(PaymentSchedule[[#This Row],[SCHEDULED PAYMENT]]+PaymentSchedule[[#This Row],[EXTRA PAYMENT]]&lt;=PaymentSchedule[[#This Row],[BEGINNING BALANCE]],PaymentSchedule[[#This Row],[BEGINNING BALANCE]]-PaymentSchedule[[#This Row],[PRINCIPAL]],0),"")</f>
        <v>21610.798826859351</v>
      </c>
      <c r="K334" s="14">
        <f>IF(PaymentSchedule[[#This Row],[PMT NO]]&lt;&gt;"",SUM(INDEX(PaymentSchedule[INTEREST],1,1):PaymentSchedule[[#This Row],[INTEREST]]),"")</f>
        <v>131107.98401839295</v>
      </c>
    </row>
    <row r="335" spans="2:11" x14ac:dyDescent="0.2">
      <c r="B335" s="12">
        <f>IF(LoanIsGood,IF(ROW()-ROW(PaymentSchedule[[#Headers],[PMT NO]])&gt;ScheduledNumberOfPayments,"",ROW()-ROW(PaymentSchedule[[#Headers],[PMT NO]])),"")</f>
        <v>324</v>
      </c>
      <c r="C335" s="13">
        <f>IF(PaymentSchedule[[#This Row],[PMT NO]]&lt;&gt;"",EOMONTH(LoanStartDate,ROW(PaymentSchedule[[#This Row],[PMT NO]])-ROW(PaymentSchedule[[#Headers],[PMT NO]])-2)+DAY(LoanStartDate),"")</f>
        <v>53790</v>
      </c>
      <c r="D335" s="14">
        <f>IF(PaymentSchedule[[#This Row],[PMT NO]]&lt;&gt;"",IF(ROW()-ROW(PaymentSchedule[[#Headers],[BEGINNING BALANCE]])=1,LoanAmount,INDEX(PaymentSchedule[ENDING BALANCE],ROW()-ROW(PaymentSchedule[[#Headers],[BEGINNING BALANCE]])-1)),"")</f>
        <v>21610.798826859351</v>
      </c>
      <c r="E335" s="14">
        <f>IF(PaymentSchedule[[#This Row],[PMT NO]]&lt;&gt;"",ScheduledPayment,"")</f>
        <v>648.59809656821528</v>
      </c>
      <c r="F335" s="25">
        <v>0</v>
      </c>
      <c r="G33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5" s="14">
        <f>IF(PaymentSchedule[[#This Row],[PMT NO]]&lt;&gt;"",PaymentSchedule[[#This Row],[TOTAL PAYMENT]]-PaymentSchedule[[#This Row],[INTEREST]],"")</f>
        <v>527.03735316713141</v>
      </c>
      <c r="I335" s="14">
        <f>IF(PaymentSchedule[[#This Row],[PMT NO]]&lt;&gt;"",PaymentSchedule[[#This Row],[BEGINNING BALANCE]]*(InterestRate/PaymentsPerYear),"")</f>
        <v>121.56074340108387</v>
      </c>
      <c r="J335" s="14">
        <f>IF(PaymentSchedule[[#This Row],[PMT NO]]&lt;&gt;"",IF(PaymentSchedule[[#This Row],[SCHEDULED PAYMENT]]+PaymentSchedule[[#This Row],[EXTRA PAYMENT]]&lt;=PaymentSchedule[[#This Row],[BEGINNING BALANCE]],PaymentSchedule[[#This Row],[BEGINNING BALANCE]]-PaymentSchedule[[#This Row],[PRINCIPAL]],0),"")</f>
        <v>21083.761473692219</v>
      </c>
      <c r="K335" s="14">
        <f>IF(PaymentSchedule[[#This Row],[PMT NO]]&lt;&gt;"",SUM(INDEX(PaymentSchedule[INTEREST],1,1):PaymentSchedule[[#This Row],[INTEREST]]),"")</f>
        <v>131229.54476179404</v>
      </c>
    </row>
    <row r="336" spans="2:11" x14ac:dyDescent="0.2">
      <c r="B336" s="12">
        <f>IF(LoanIsGood,IF(ROW()-ROW(PaymentSchedule[[#Headers],[PMT NO]])&gt;ScheduledNumberOfPayments,"",ROW()-ROW(PaymentSchedule[[#Headers],[PMT NO]])),"")</f>
        <v>325</v>
      </c>
      <c r="C336" s="13">
        <f>IF(PaymentSchedule[[#This Row],[PMT NO]]&lt;&gt;"",EOMONTH(LoanStartDate,ROW(PaymentSchedule[[#This Row],[PMT NO]])-ROW(PaymentSchedule[[#Headers],[PMT NO]])-2)+DAY(LoanStartDate),"")</f>
        <v>53820</v>
      </c>
      <c r="D336" s="14">
        <f>IF(PaymentSchedule[[#This Row],[PMT NO]]&lt;&gt;"",IF(ROW()-ROW(PaymentSchedule[[#Headers],[BEGINNING BALANCE]])=1,LoanAmount,INDEX(PaymentSchedule[ENDING BALANCE],ROW()-ROW(PaymentSchedule[[#Headers],[BEGINNING BALANCE]])-1)),"")</f>
        <v>21083.761473692219</v>
      </c>
      <c r="E336" s="14">
        <f>IF(PaymentSchedule[[#This Row],[PMT NO]]&lt;&gt;"",ScheduledPayment,"")</f>
        <v>648.59809656821528</v>
      </c>
      <c r="F336" s="25">
        <v>0</v>
      </c>
      <c r="G33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6" s="14">
        <f>IF(PaymentSchedule[[#This Row],[PMT NO]]&lt;&gt;"",PaymentSchedule[[#This Row],[TOTAL PAYMENT]]-PaymentSchedule[[#This Row],[INTEREST]],"")</f>
        <v>530.00193827869657</v>
      </c>
      <c r="I336" s="14">
        <f>IF(PaymentSchedule[[#This Row],[PMT NO]]&lt;&gt;"",PaymentSchedule[[#This Row],[BEGINNING BALANCE]]*(InterestRate/PaymentsPerYear),"")</f>
        <v>118.59615828951874</v>
      </c>
      <c r="J336" s="14">
        <f>IF(PaymentSchedule[[#This Row],[PMT NO]]&lt;&gt;"",IF(PaymentSchedule[[#This Row],[SCHEDULED PAYMENT]]+PaymentSchedule[[#This Row],[EXTRA PAYMENT]]&lt;=PaymentSchedule[[#This Row],[BEGINNING BALANCE]],PaymentSchedule[[#This Row],[BEGINNING BALANCE]]-PaymentSchedule[[#This Row],[PRINCIPAL]],0),"")</f>
        <v>20553.759535413523</v>
      </c>
      <c r="K336" s="14">
        <f>IF(PaymentSchedule[[#This Row],[PMT NO]]&lt;&gt;"",SUM(INDEX(PaymentSchedule[INTEREST],1,1):PaymentSchedule[[#This Row],[INTEREST]]),"")</f>
        <v>131348.14092008356</v>
      </c>
    </row>
    <row r="337" spans="2:11" x14ac:dyDescent="0.2">
      <c r="B337" s="12">
        <f>IF(LoanIsGood,IF(ROW()-ROW(PaymentSchedule[[#Headers],[PMT NO]])&gt;ScheduledNumberOfPayments,"",ROW()-ROW(PaymentSchedule[[#Headers],[PMT NO]])),"")</f>
        <v>326</v>
      </c>
      <c r="C337" s="13">
        <f>IF(PaymentSchedule[[#This Row],[PMT NO]]&lt;&gt;"",EOMONTH(LoanStartDate,ROW(PaymentSchedule[[#This Row],[PMT NO]])-ROW(PaymentSchedule[[#Headers],[PMT NO]])-2)+DAY(LoanStartDate),"")</f>
        <v>53851</v>
      </c>
      <c r="D337" s="14">
        <f>IF(PaymentSchedule[[#This Row],[PMT NO]]&lt;&gt;"",IF(ROW()-ROW(PaymentSchedule[[#Headers],[BEGINNING BALANCE]])=1,LoanAmount,INDEX(PaymentSchedule[ENDING BALANCE],ROW()-ROW(PaymentSchedule[[#Headers],[BEGINNING BALANCE]])-1)),"")</f>
        <v>20553.759535413523</v>
      </c>
      <c r="E337" s="14">
        <f>IF(PaymentSchedule[[#This Row],[PMT NO]]&lt;&gt;"",ScheduledPayment,"")</f>
        <v>648.59809656821528</v>
      </c>
      <c r="F337" s="25">
        <v>0</v>
      </c>
      <c r="G33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7" s="14">
        <f>IF(PaymentSchedule[[#This Row],[PMT NO]]&lt;&gt;"",PaymentSchedule[[#This Row],[TOTAL PAYMENT]]-PaymentSchedule[[#This Row],[INTEREST]],"")</f>
        <v>532.98319918151424</v>
      </c>
      <c r="I337" s="14">
        <f>IF(PaymentSchedule[[#This Row],[PMT NO]]&lt;&gt;"",PaymentSchedule[[#This Row],[BEGINNING BALANCE]]*(InterestRate/PaymentsPerYear),"")</f>
        <v>115.61489738670107</v>
      </c>
      <c r="J337" s="14">
        <f>IF(PaymentSchedule[[#This Row],[PMT NO]]&lt;&gt;"",IF(PaymentSchedule[[#This Row],[SCHEDULED PAYMENT]]+PaymentSchedule[[#This Row],[EXTRA PAYMENT]]&lt;=PaymentSchedule[[#This Row],[BEGINNING BALANCE]],PaymentSchedule[[#This Row],[BEGINNING BALANCE]]-PaymentSchedule[[#This Row],[PRINCIPAL]],0),"")</f>
        <v>20020.776336232007</v>
      </c>
      <c r="K337" s="14">
        <f>IF(PaymentSchedule[[#This Row],[PMT NO]]&lt;&gt;"",SUM(INDEX(PaymentSchedule[INTEREST],1,1):PaymentSchedule[[#This Row],[INTEREST]]),"")</f>
        <v>131463.75581747026</v>
      </c>
    </row>
    <row r="338" spans="2:11" x14ac:dyDescent="0.2">
      <c r="B338" s="12">
        <f>IF(LoanIsGood,IF(ROW()-ROW(PaymentSchedule[[#Headers],[PMT NO]])&gt;ScheduledNumberOfPayments,"",ROW()-ROW(PaymentSchedule[[#Headers],[PMT NO]])),"")</f>
        <v>327</v>
      </c>
      <c r="C338" s="13">
        <f>IF(PaymentSchedule[[#This Row],[PMT NO]]&lt;&gt;"",EOMONTH(LoanStartDate,ROW(PaymentSchedule[[#This Row],[PMT NO]])-ROW(PaymentSchedule[[#Headers],[PMT NO]])-2)+DAY(LoanStartDate),"")</f>
        <v>53881</v>
      </c>
      <c r="D338" s="14">
        <f>IF(PaymentSchedule[[#This Row],[PMT NO]]&lt;&gt;"",IF(ROW()-ROW(PaymentSchedule[[#Headers],[BEGINNING BALANCE]])=1,LoanAmount,INDEX(PaymentSchedule[ENDING BALANCE],ROW()-ROW(PaymentSchedule[[#Headers],[BEGINNING BALANCE]])-1)),"")</f>
        <v>20020.776336232007</v>
      </c>
      <c r="E338" s="14">
        <f>IF(PaymentSchedule[[#This Row],[PMT NO]]&lt;&gt;"",ScheduledPayment,"")</f>
        <v>648.59809656821528</v>
      </c>
      <c r="F338" s="25">
        <v>0</v>
      </c>
      <c r="G33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8" s="14">
        <f>IF(PaymentSchedule[[#This Row],[PMT NO]]&lt;&gt;"",PaymentSchedule[[#This Row],[TOTAL PAYMENT]]-PaymentSchedule[[#This Row],[INTEREST]],"")</f>
        <v>535.98122967691029</v>
      </c>
      <c r="I338" s="14">
        <f>IF(PaymentSchedule[[#This Row],[PMT NO]]&lt;&gt;"",PaymentSchedule[[#This Row],[BEGINNING BALANCE]]*(InterestRate/PaymentsPerYear),"")</f>
        <v>112.61686689130505</v>
      </c>
      <c r="J338" s="14">
        <f>IF(PaymentSchedule[[#This Row],[PMT NO]]&lt;&gt;"",IF(PaymentSchedule[[#This Row],[SCHEDULED PAYMENT]]+PaymentSchedule[[#This Row],[EXTRA PAYMENT]]&lt;=PaymentSchedule[[#This Row],[BEGINNING BALANCE]],PaymentSchedule[[#This Row],[BEGINNING BALANCE]]-PaymentSchedule[[#This Row],[PRINCIPAL]],0),"")</f>
        <v>19484.795106555099</v>
      </c>
      <c r="K338" s="14">
        <f>IF(PaymentSchedule[[#This Row],[PMT NO]]&lt;&gt;"",SUM(INDEX(PaymentSchedule[INTEREST],1,1):PaymentSchedule[[#This Row],[INTEREST]]),"")</f>
        <v>131576.37268436156</v>
      </c>
    </row>
    <row r="339" spans="2:11" x14ac:dyDescent="0.2">
      <c r="B339" s="12">
        <f>IF(LoanIsGood,IF(ROW()-ROW(PaymentSchedule[[#Headers],[PMT NO]])&gt;ScheduledNumberOfPayments,"",ROW()-ROW(PaymentSchedule[[#Headers],[PMT NO]])),"")</f>
        <v>328</v>
      </c>
      <c r="C339" s="13">
        <f>IF(PaymentSchedule[[#This Row],[PMT NO]]&lt;&gt;"",EOMONTH(LoanStartDate,ROW(PaymentSchedule[[#This Row],[PMT NO]])-ROW(PaymentSchedule[[#Headers],[PMT NO]])-2)+DAY(LoanStartDate),"")</f>
        <v>53912</v>
      </c>
      <c r="D339" s="14">
        <f>IF(PaymentSchedule[[#This Row],[PMT NO]]&lt;&gt;"",IF(ROW()-ROW(PaymentSchedule[[#Headers],[BEGINNING BALANCE]])=1,LoanAmount,INDEX(PaymentSchedule[ENDING BALANCE],ROW()-ROW(PaymentSchedule[[#Headers],[BEGINNING BALANCE]])-1)),"")</f>
        <v>19484.795106555099</v>
      </c>
      <c r="E339" s="14">
        <f>IF(PaymentSchedule[[#This Row],[PMT NO]]&lt;&gt;"",ScheduledPayment,"")</f>
        <v>648.59809656821528</v>
      </c>
      <c r="F339" s="25">
        <v>0</v>
      </c>
      <c r="G33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39" s="14">
        <f>IF(PaymentSchedule[[#This Row],[PMT NO]]&lt;&gt;"",PaymentSchedule[[#This Row],[TOTAL PAYMENT]]-PaymentSchedule[[#This Row],[INTEREST]],"")</f>
        <v>538.99612409384281</v>
      </c>
      <c r="I339" s="14">
        <f>IF(PaymentSchedule[[#This Row],[PMT NO]]&lt;&gt;"",PaymentSchedule[[#This Row],[BEGINNING BALANCE]]*(InterestRate/PaymentsPerYear),"")</f>
        <v>109.60197247437245</v>
      </c>
      <c r="J339" s="14">
        <f>IF(PaymentSchedule[[#This Row],[PMT NO]]&lt;&gt;"",IF(PaymentSchedule[[#This Row],[SCHEDULED PAYMENT]]+PaymentSchedule[[#This Row],[EXTRA PAYMENT]]&lt;=PaymentSchedule[[#This Row],[BEGINNING BALANCE]],PaymentSchedule[[#This Row],[BEGINNING BALANCE]]-PaymentSchedule[[#This Row],[PRINCIPAL]],0),"")</f>
        <v>18945.798982461256</v>
      </c>
      <c r="K339" s="14">
        <f>IF(PaymentSchedule[[#This Row],[PMT NO]]&lt;&gt;"",SUM(INDEX(PaymentSchedule[INTEREST],1,1):PaymentSchedule[[#This Row],[INTEREST]]),"")</f>
        <v>131685.97465683593</v>
      </c>
    </row>
    <row r="340" spans="2:11" x14ac:dyDescent="0.2">
      <c r="B340" s="12">
        <f>IF(LoanIsGood,IF(ROW()-ROW(PaymentSchedule[[#Headers],[PMT NO]])&gt;ScheduledNumberOfPayments,"",ROW()-ROW(PaymentSchedule[[#Headers],[PMT NO]])),"")</f>
        <v>329</v>
      </c>
      <c r="C340" s="13">
        <f>IF(PaymentSchedule[[#This Row],[PMT NO]]&lt;&gt;"",EOMONTH(LoanStartDate,ROW(PaymentSchedule[[#This Row],[PMT NO]])-ROW(PaymentSchedule[[#Headers],[PMT NO]])-2)+DAY(LoanStartDate),"")</f>
        <v>53943</v>
      </c>
      <c r="D340" s="14">
        <f>IF(PaymentSchedule[[#This Row],[PMT NO]]&lt;&gt;"",IF(ROW()-ROW(PaymentSchedule[[#Headers],[BEGINNING BALANCE]])=1,LoanAmount,INDEX(PaymentSchedule[ENDING BALANCE],ROW()-ROW(PaymentSchedule[[#Headers],[BEGINNING BALANCE]])-1)),"")</f>
        <v>18945.798982461256</v>
      </c>
      <c r="E340" s="14">
        <f>IF(PaymentSchedule[[#This Row],[PMT NO]]&lt;&gt;"",ScheduledPayment,"")</f>
        <v>648.59809656821528</v>
      </c>
      <c r="F340" s="25">
        <v>0</v>
      </c>
      <c r="G34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0" s="14">
        <f>IF(PaymentSchedule[[#This Row],[PMT NO]]&lt;&gt;"",PaymentSchedule[[#This Row],[TOTAL PAYMENT]]-PaymentSchedule[[#This Row],[INTEREST]],"")</f>
        <v>542.02797729187068</v>
      </c>
      <c r="I340" s="14">
        <f>IF(PaymentSchedule[[#This Row],[PMT NO]]&lt;&gt;"",PaymentSchedule[[#This Row],[BEGINNING BALANCE]]*(InterestRate/PaymentsPerYear),"")</f>
        <v>106.57011927634457</v>
      </c>
      <c r="J340" s="14">
        <f>IF(PaymentSchedule[[#This Row],[PMT NO]]&lt;&gt;"",IF(PaymentSchedule[[#This Row],[SCHEDULED PAYMENT]]+PaymentSchedule[[#This Row],[EXTRA PAYMENT]]&lt;=PaymentSchedule[[#This Row],[BEGINNING BALANCE]],PaymentSchedule[[#This Row],[BEGINNING BALANCE]]-PaymentSchedule[[#This Row],[PRINCIPAL]],0),"")</f>
        <v>18403.771005169387</v>
      </c>
      <c r="K340" s="14">
        <f>IF(PaymentSchedule[[#This Row],[PMT NO]]&lt;&gt;"",SUM(INDEX(PaymentSchedule[INTEREST],1,1):PaymentSchedule[[#This Row],[INTEREST]]),"")</f>
        <v>131792.54477611228</v>
      </c>
    </row>
    <row r="341" spans="2:11" x14ac:dyDescent="0.2">
      <c r="B341" s="12">
        <f>IF(LoanIsGood,IF(ROW()-ROW(PaymentSchedule[[#Headers],[PMT NO]])&gt;ScheduledNumberOfPayments,"",ROW()-ROW(PaymentSchedule[[#Headers],[PMT NO]])),"")</f>
        <v>330</v>
      </c>
      <c r="C341" s="13">
        <f>IF(PaymentSchedule[[#This Row],[PMT NO]]&lt;&gt;"",EOMONTH(LoanStartDate,ROW(PaymentSchedule[[#This Row],[PMT NO]])-ROW(PaymentSchedule[[#Headers],[PMT NO]])-2)+DAY(LoanStartDate),"")</f>
        <v>53973</v>
      </c>
      <c r="D341" s="14">
        <f>IF(PaymentSchedule[[#This Row],[PMT NO]]&lt;&gt;"",IF(ROW()-ROW(PaymentSchedule[[#Headers],[BEGINNING BALANCE]])=1,LoanAmount,INDEX(PaymentSchedule[ENDING BALANCE],ROW()-ROW(PaymentSchedule[[#Headers],[BEGINNING BALANCE]])-1)),"")</f>
        <v>18403.771005169387</v>
      </c>
      <c r="E341" s="14">
        <f>IF(PaymentSchedule[[#This Row],[PMT NO]]&lt;&gt;"",ScheduledPayment,"")</f>
        <v>648.59809656821528</v>
      </c>
      <c r="F341" s="25">
        <v>0</v>
      </c>
      <c r="G34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1" s="14">
        <f>IF(PaymentSchedule[[#This Row],[PMT NO]]&lt;&gt;"",PaymentSchedule[[#This Row],[TOTAL PAYMENT]]-PaymentSchedule[[#This Row],[INTEREST]],"")</f>
        <v>545.07688466413742</v>
      </c>
      <c r="I341" s="14">
        <f>IF(PaymentSchedule[[#This Row],[PMT NO]]&lt;&gt;"",PaymentSchedule[[#This Row],[BEGINNING BALANCE]]*(InterestRate/PaymentsPerYear),"")</f>
        <v>103.52121190407782</v>
      </c>
      <c r="J341" s="14">
        <f>IF(PaymentSchedule[[#This Row],[PMT NO]]&lt;&gt;"",IF(PaymentSchedule[[#This Row],[SCHEDULED PAYMENT]]+PaymentSchedule[[#This Row],[EXTRA PAYMENT]]&lt;=PaymentSchedule[[#This Row],[BEGINNING BALANCE]],PaymentSchedule[[#This Row],[BEGINNING BALANCE]]-PaymentSchedule[[#This Row],[PRINCIPAL]],0),"")</f>
        <v>17858.69412050525</v>
      </c>
      <c r="K341" s="14">
        <f>IF(PaymentSchedule[[#This Row],[PMT NO]]&lt;&gt;"",SUM(INDEX(PaymentSchedule[INTEREST],1,1):PaymentSchedule[[#This Row],[INTEREST]]),"")</f>
        <v>131896.06598801634</v>
      </c>
    </row>
    <row r="342" spans="2:11" x14ac:dyDescent="0.2">
      <c r="B342" s="12">
        <f>IF(LoanIsGood,IF(ROW()-ROW(PaymentSchedule[[#Headers],[PMT NO]])&gt;ScheduledNumberOfPayments,"",ROW()-ROW(PaymentSchedule[[#Headers],[PMT NO]])),"")</f>
        <v>331</v>
      </c>
      <c r="C342" s="13">
        <f>IF(PaymentSchedule[[#This Row],[PMT NO]]&lt;&gt;"",EOMONTH(LoanStartDate,ROW(PaymentSchedule[[#This Row],[PMT NO]])-ROW(PaymentSchedule[[#Headers],[PMT NO]])-2)+DAY(LoanStartDate),"")</f>
        <v>54004</v>
      </c>
      <c r="D342" s="14">
        <f>IF(PaymentSchedule[[#This Row],[PMT NO]]&lt;&gt;"",IF(ROW()-ROW(PaymentSchedule[[#Headers],[BEGINNING BALANCE]])=1,LoanAmount,INDEX(PaymentSchedule[ENDING BALANCE],ROW()-ROW(PaymentSchedule[[#Headers],[BEGINNING BALANCE]])-1)),"")</f>
        <v>17858.69412050525</v>
      </c>
      <c r="E342" s="14">
        <f>IF(PaymentSchedule[[#This Row],[PMT NO]]&lt;&gt;"",ScheduledPayment,"")</f>
        <v>648.59809656821528</v>
      </c>
      <c r="F342" s="25">
        <v>0</v>
      </c>
      <c r="G34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2" s="14">
        <f>IF(PaymentSchedule[[#This Row],[PMT NO]]&lt;&gt;"",PaymentSchedule[[#This Row],[TOTAL PAYMENT]]-PaymentSchedule[[#This Row],[INTEREST]],"")</f>
        <v>548.14294214037318</v>
      </c>
      <c r="I342" s="14">
        <f>IF(PaymentSchedule[[#This Row],[PMT NO]]&lt;&gt;"",PaymentSchedule[[#This Row],[BEGINNING BALANCE]]*(InterestRate/PaymentsPerYear),"")</f>
        <v>100.45515442784205</v>
      </c>
      <c r="J342" s="14">
        <f>IF(PaymentSchedule[[#This Row],[PMT NO]]&lt;&gt;"",IF(PaymentSchedule[[#This Row],[SCHEDULED PAYMENT]]+PaymentSchedule[[#This Row],[EXTRA PAYMENT]]&lt;=PaymentSchedule[[#This Row],[BEGINNING BALANCE]],PaymentSchedule[[#This Row],[BEGINNING BALANCE]]-PaymentSchedule[[#This Row],[PRINCIPAL]],0),"")</f>
        <v>17310.551178364876</v>
      </c>
      <c r="K342" s="14">
        <f>IF(PaymentSchedule[[#This Row],[PMT NO]]&lt;&gt;"",SUM(INDEX(PaymentSchedule[INTEREST],1,1):PaymentSchedule[[#This Row],[INTEREST]]),"")</f>
        <v>131996.52114244419</v>
      </c>
    </row>
    <row r="343" spans="2:11" x14ac:dyDescent="0.2">
      <c r="B343" s="12">
        <f>IF(LoanIsGood,IF(ROW()-ROW(PaymentSchedule[[#Headers],[PMT NO]])&gt;ScheduledNumberOfPayments,"",ROW()-ROW(PaymentSchedule[[#Headers],[PMT NO]])),"")</f>
        <v>332</v>
      </c>
      <c r="C343" s="13">
        <f>IF(PaymentSchedule[[#This Row],[PMT NO]]&lt;&gt;"",EOMONTH(LoanStartDate,ROW(PaymentSchedule[[#This Row],[PMT NO]])-ROW(PaymentSchedule[[#Headers],[PMT NO]])-2)+DAY(LoanStartDate),"")</f>
        <v>54034</v>
      </c>
      <c r="D343" s="14">
        <f>IF(PaymentSchedule[[#This Row],[PMT NO]]&lt;&gt;"",IF(ROW()-ROW(PaymentSchedule[[#Headers],[BEGINNING BALANCE]])=1,LoanAmount,INDEX(PaymentSchedule[ENDING BALANCE],ROW()-ROW(PaymentSchedule[[#Headers],[BEGINNING BALANCE]])-1)),"")</f>
        <v>17310.551178364876</v>
      </c>
      <c r="E343" s="14">
        <f>IF(PaymentSchedule[[#This Row],[PMT NO]]&lt;&gt;"",ScheduledPayment,"")</f>
        <v>648.59809656821528</v>
      </c>
      <c r="F343" s="25">
        <v>0</v>
      </c>
      <c r="G34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3" s="14">
        <f>IF(PaymentSchedule[[#This Row],[PMT NO]]&lt;&gt;"",PaymentSchedule[[#This Row],[TOTAL PAYMENT]]-PaymentSchedule[[#This Row],[INTEREST]],"")</f>
        <v>551.2262461899129</v>
      </c>
      <c r="I343" s="14">
        <f>IF(PaymentSchedule[[#This Row],[PMT NO]]&lt;&gt;"",PaymentSchedule[[#This Row],[BEGINNING BALANCE]]*(InterestRate/PaymentsPerYear),"")</f>
        <v>97.37185037830244</v>
      </c>
      <c r="J343" s="14">
        <f>IF(PaymentSchedule[[#This Row],[PMT NO]]&lt;&gt;"",IF(PaymentSchedule[[#This Row],[SCHEDULED PAYMENT]]+PaymentSchedule[[#This Row],[EXTRA PAYMENT]]&lt;=PaymentSchedule[[#This Row],[BEGINNING BALANCE]],PaymentSchedule[[#This Row],[BEGINNING BALANCE]]-PaymentSchedule[[#This Row],[PRINCIPAL]],0),"")</f>
        <v>16759.324932174964</v>
      </c>
      <c r="K343" s="14">
        <f>IF(PaymentSchedule[[#This Row],[PMT NO]]&lt;&gt;"",SUM(INDEX(PaymentSchedule[INTEREST],1,1):PaymentSchedule[[#This Row],[INTEREST]]),"")</f>
        <v>132093.89299282251</v>
      </c>
    </row>
    <row r="344" spans="2:11" x14ac:dyDescent="0.2">
      <c r="B344" s="12">
        <f>IF(LoanIsGood,IF(ROW()-ROW(PaymentSchedule[[#Headers],[PMT NO]])&gt;ScheduledNumberOfPayments,"",ROW()-ROW(PaymentSchedule[[#Headers],[PMT NO]])),"")</f>
        <v>333</v>
      </c>
      <c r="C344" s="13">
        <f>IF(PaymentSchedule[[#This Row],[PMT NO]]&lt;&gt;"",EOMONTH(LoanStartDate,ROW(PaymentSchedule[[#This Row],[PMT NO]])-ROW(PaymentSchedule[[#Headers],[PMT NO]])-2)+DAY(LoanStartDate),"")</f>
        <v>54065</v>
      </c>
      <c r="D344" s="14">
        <f>IF(PaymentSchedule[[#This Row],[PMT NO]]&lt;&gt;"",IF(ROW()-ROW(PaymentSchedule[[#Headers],[BEGINNING BALANCE]])=1,LoanAmount,INDEX(PaymentSchedule[ENDING BALANCE],ROW()-ROW(PaymentSchedule[[#Headers],[BEGINNING BALANCE]])-1)),"")</f>
        <v>16759.324932174964</v>
      </c>
      <c r="E344" s="14">
        <f>IF(PaymentSchedule[[#This Row],[PMT NO]]&lt;&gt;"",ScheduledPayment,"")</f>
        <v>648.59809656821528</v>
      </c>
      <c r="F344" s="25">
        <v>0</v>
      </c>
      <c r="G34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4" s="14">
        <f>IF(PaymentSchedule[[#This Row],[PMT NO]]&lt;&gt;"",PaymentSchedule[[#This Row],[TOTAL PAYMENT]]-PaymentSchedule[[#This Row],[INTEREST]],"")</f>
        <v>554.32689382473109</v>
      </c>
      <c r="I344" s="14">
        <f>IF(PaymentSchedule[[#This Row],[PMT NO]]&lt;&gt;"",PaymentSchedule[[#This Row],[BEGINNING BALANCE]]*(InterestRate/PaymentsPerYear),"")</f>
        <v>94.271202743484181</v>
      </c>
      <c r="J344" s="14">
        <f>IF(PaymentSchedule[[#This Row],[PMT NO]]&lt;&gt;"",IF(PaymentSchedule[[#This Row],[SCHEDULED PAYMENT]]+PaymentSchedule[[#This Row],[EXTRA PAYMENT]]&lt;=PaymentSchedule[[#This Row],[BEGINNING BALANCE]],PaymentSchedule[[#This Row],[BEGINNING BALANCE]]-PaymentSchedule[[#This Row],[PRINCIPAL]],0),"")</f>
        <v>16204.998038350233</v>
      </c>
      <c r="K344" s="14">
        <f>IF(PaymentSchedule[[#This Row],[PMT NO]]&lt;&gt;"",SUM(INDEX(PaymentSchedule[INTEREST],1,1):PaymentSchedule[[#This Row],[INTEREST]]),"")</f>
        <v>132188.164195566</v>
      </c>
    </row>
    <row r="345" spans="2:11" x14ac:dyDescent="0.2">
      <c r="B345" s="12">
        <f>IF(LoanIsGood,IF(ROW()-ROW(PaymentSchedule[[#Headers],[PMT NO]])&gt;ScheduledNumberOfPayments,"",ROW()-ROW(PaymentSchedule[[#Headers],[PMT NO]])),"")</f>
        <v>334</v>
      </c>
      <c r="C345" s="13">
        <f>IF(PaymentSchedule[[#This Row],[PMT NO]]&lt;&gt;"",EOMONTH(LoanStartDate,ROW(PaymentSchedule[[#This Row],[PMT NO]])-ROW(PaymentSchedule[[#Headers],[PMT NO]])-2)+DAY(LoanStartDate),"")</f>
        <v>54096</v>
      </c>
      <c r="D345" s="14">
        <f>IF(PaymentSchedule[[#This Row],[PMT NO]]&lt;&gt;"",IF(ROW()-ROW(PaymentSchedule[[#Headers],[BEGINNING BALANCE]])=1,LoanAmount,INDEX(PaymentSchedule[ENDING BALANCE],ROW()-ROW(PaymentSchedule[[#Headers],[BEGINNING BALANCE]])-1)),"")</f>
        <v>16204.998038350233</v>
      </c>
      <c r="E345" s="14">
        <f>IF(PaymentSchedule[[#This Row],[PMT NO]]&lt;&gt;"",ScheduledPayment,"")</f>
        <v>648.59809656821528</v>
      </c>
      <c r="F345" s="25">
        <v>0</v>
      </c>
      <c r="G34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5" s="14">
        <f>IF(PaymentSchedule[[#This Row],[PMT NO]]&lt;&gt;"",PaymentSchedule[[#This Row],[TOTAL PAYMENT]]-PaymentSchedule[[#This Row],[INTEREST]],"")</f>
        <v>557.4449826024952</v>
      </c>
      <c r="I345" s="14">
        <f>IF(PaymentSchedule[[#This Row],[PMT NO]]&lt;&gt;"",PaymentSchedule[[#This Row],[BEGINNING BALANCE]]*(InterestRate/PaymentsPerYear),"")</f>
        <v>91.153113965720067</v>
      </c>
      <c r="J345" s="14">
        <f>IF(PaymentSchedule[[#This Row],[PMT NO]]&lt;&gt;"",IF(PaymentSchedule[[#This Row],[SCHEDULED PAYMENT]]+PaymentSchedule[[#This Row],[EXTRA PAYMENT]]&lt;=PaymentSchedule[[#This Row],[BEGINNING BALANCE]],PaymentSchedule[[#This Row],[BEGINNING BALANCE]]-PaymentSchedule[[#This Row],[PRINCIPAL]],0),"")</f>
        <v>15647.553055747738</v>
      </c>
      <c r="K345" s="14">
        <f>IF(PaymentSchedule[[#This Row],[PMT NO]]&lt;&gt;"",SUM(INDEX(PaymentSchedule[INTEREST],1,1):PaymentSchedule[[#This Row],[INTEREST]]),"")</f>
        <v>132279.31730953173</v>
      </c>
    </row>
    <row r="346" spans="2:11" x14ac:dyDescent="0.2">
      <c r="B346" s="12">
        <f>IF(LoanIsGood,IF(ROW()-ROW(PaymentSchedule[[#Headers],[PMT NO]])&gt;ScheduledNumberOfPayments,"",ROW()-ROW(PaymentSchedule[[#Headers],[PMT NO]])),"")</f>
        <v>335</v>
      </c>
      <c r="C346" s="13">
        <f>IF(PaymentSchedule[[#This Row],[PMT NO]]&lt;&gt;"",EOMONTH(LoanStartDate,ROW(PaymentSchedule[[#This Row],[PMT NO]])-ROW(PaymentSchedule[[#Headers],[PMT NO]])-2)+DAY(LoanStartDate),"")</f>
        <v>54125</v>
      </c>
      <c r="D346" s="14">
        <f>IF(PaymentSchedule[[#This Row],[PMT NO]]&lt;&gt;"",IF(ROW()-ROW(PaymentSchedule[[#Headers],[BEGINNING BALANCE]])=1,LoanAmount,INDEX(PaymentSchedule[ENDING BALANCE],ROW()-ROW(PaymentSchedule[[#Headers],[BEGINNING BALANCE]])-1)),"")</f>
        <v>15647.553055747738</v>
      </c>
      <c r="E346" s="14">
        <f>IF(PaymentSchedule[[#This Row],[PMT NO]]&lt;&gt;"",ScheduledPayment,"")</f>
        <v>648.59809656821528</v>
      </c>
      <c r="F346" s="25">
        <v>0</v>
      </c>
      <c r="G34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6" s="14">
        <f>IF(PaymentSchedule[[#This Row],[PMT NO]]&lt;&gt;"",PaymentSchedule[[#This Row],[TOTAL PAYMENT]]-PaymentSchedule[[#This Row],[INTEREST]],"")</f>
        <v>560.58061062963429</v>
      </c>
      <c r="I346" s="14">
        <f>IF(PaymentSchedule[[#This Row],[PMT NO]]&lt;&gt;"",PaymentSchedule[[#This Row],[BEGINNING BALANCE]]*(InterestRate/PaymentsPerYear),"")</f>
        <v>88.017485938581032</v>
      </c>
      <c r="J346" s="14">
        <f>IF(PaymentSchedule[[#This Row],[PMT NO]]&lt;&gt;"",IF(PaymentSchedule[[#This Row],[SCHEDULED PAYMENT]]+PaymentSchedule[[#This Row],[EXTRA PAYMENT]]&lt;=PaymentSchedule[[#This Row],[BEGINNING BALANCE]],PaymentSchedule[[#This Row],[BEGINNING BALANCE]]-PaymentSchedule[[#This Row],[PRINCIPAL]],0),"")</f>
        <v>15086.972445118103</v>
      </c>
      <c r="K346" s="14">
        <f>IF(PaymentSchedule[[#This Row],[PMT NO]]&lt;&gt;"",SUM(INDEX(PaymentSchedule[INTEREST],1,1):PaymentSchedule[[#This Row],[INTEREST]]),"")</f>
        <v>132367.33479547032</v>
      </c>
    </row>
    <row r="347" spans="2:11" x14ac:dyDescent="0.2">
      <c r="B347" s="12">
        <f>IF(LoanIsGood,IF(ROW()-ROW(PaymentSchedule[[#Headers],[PMT NO]])&gt;ScheduledNumberOfPayments,"",ROW()-ROW(PaymentSchedule[[#Headers],[PMT NO]])),"")</f>
        <v>336</v>
      </c>
      <c r="C347" s="13">
        <f>IF(PaymentSchedule[[#This Row],[PMT NO]]&lt;&gt;"",EOMONTH(LoanStartDate,ROW(PaymentSchedule[[#This Row],[PMT NO]])-ROW(PaymentSchedule[[#Headers],[PMT NO]])-2)+DAY(LoanStartDate),"")</f>
        <v>54156</v>
      </c>
      <c r="D347" s="14">
        <f>IF(PaymentSchedule[[#This Row],[PMT NO]]&lt;&gt;"",IF(ROW()-ROW(PaymentSchedule[[#Headers],[BEGINNING BALANCE]])=1,LoanAmount,INDEX(PaymentSchedule[ENDING BALANCE],ROW()-ROW(PaymentSchedule[[#Headers],[BEGINNING BALANCE]])-1)),"")</f>
        <v>15086.972445118103</v>
      </c>
      <c r="E347" s="14">
        <f>IF(PaymentSchedule[[#This Row],[PMT NO]]&lt;&gt;"",ScheduledPayment,"")</f>
        <v>648.59809656821528</v>
      </c>
      <c r="F347" s="25">
        <v>0</v>
      </c>
      <c r="G34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7" s="14">
        <f>IF(PaymentSchedule[[#This Row],[PMT NO]]&lt;&gt;"",PaymentSchedule[[#This Row],[TOTAL PAYMENT]]-PaymentSchedule[[#This Row],[INTEREST]],"")</f>
        <v>563.73387656442594</v>
      </c>
      <c r="I347" s="14">
        <f>IF(PaymentSchedule[[#This Row],[PMT NO]]&lt;&gt;"",PaymentSchedule[[#This Row],[BEGINNING BALANCE]]*(InterestRate/PaymentsPerYear),"")</f>
        <v>84.864220003789342</v>
      </c>
      <c r="J347" s="14">
        <f>IF(PaymentSchedule[[#This Row],[PMT NO]]&lt;&gt;"",IF(PaymentSchedule[[#This Row],[SCHEDULED PAYMENT]]+PaymentSchedule[[#This Row],[EXTRA PAYMENT]]&lt;=PaymentSchedule[[#This Row],[BEGINNING BALANCE]],PaymentSchedule[[#This Row],[BEGINNING BALANCE]]-PaymentSchedule[[#This Row],[PRINCIPAL]],0),"")</f>
        <v>14523.238568553677</v>
      </c>
      <c r="K347" s="14">
        <f>IF(PaymentSchedule[[#This Row],[PMT NO]]&lt;&gt;"",SUM(INDEX(PaymentSchedule[INTEREST],1,1):PaymentSchedule[[#This Row],[INTEREST]]),"")</f>
        <v>132452.19901547412</v>
      </c>
    </row>
    <row r="348" spans="2:11" x14ac:dyDescent="0.2">
      <c r="B348" s="12">
        <f>IF(LoanIsGood,IF(ROW()-ROW(PaymentSchedule[[#Headers],[PMT NO]])&gt;ScheduledNumberOfPayments,"",ROW()-ROW(PaymentSchedule[[#Headers],[PMT NO]])),"")</f>
        <v>337</v>
      </c>
      <c r="C348" s="13">
        <f>IF(PaymentSchedule[[#This Row],[PMT NO]]&lt;&gt;"",EOMONTH(LoanStartDate,ROW(PaymentSchedule[[#This Row],[PMT NO]])-ROW(PaymentSchedule[[#Headers],[PMT NO]])-2)+DAY(LoanStartDate),"")</f>
        <v>54186</v>
      </c>
      <c r="D348" s="14">
        <f>IF(PaymentSchedule[[#This Row],[PMT NO]]&lt;&gt;"",IF(ROW()-ROW(PaymentSchedule[[#Headers],[BEGINNING BALANCE]])=1,LoanAmount,INDEX(PaymentSchedule[ENDING BALANCE],ROW()-ROW(PaymentSchedule[[#Headers],[BEGINNING BALANCE]])-1)),"")</f>
        <v>14523.238568553677</v>
      </c>
      <c r="E348" s="14">
        <f>IF(PaymentSchedule[[#This Row],[PMT NO]]&lt;&gt;"",ScheduledPayment,"")</f>
        <v>648.59809656821528</v>
      </c>
      <c r="F348" s="25">
        <v>0</v>
      </c>
      <c r="G34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8" s="14">
        <f>IF(PaymentSchedule[[#This Row],[PMT NO]]&lt;&gt;"",PaymentSchedule[[#This Row],[TOTAL PAYMENT]]-PaymentSchedule[[#This Row],[INTEREST]],"")</f>
        <v>566.90487962010081</v>
      </c>
      <c r="I348" s="14">
        <f>IF(PaymentSchedule[[#This Row],[PMT NO]]&lt;&gt;"",PaymentSchedule[[#This Row],[BEGINNING BALANCE]]*(InterestRate/PaymentsPerYear),"")</f>
        <v>81.69321694811444</v>
      </c>
      <c r="J348" s="14">
        <f>IF(PaymentSchedule[[#This Row],[PMT NO]]&lt;&gt;"",IF(PaymentSchedule[[#This Row],[SCHEDULED PAYMENT]]+PaymentSchedule[[#This Row],[EXTRA PAYMENT]]&lt;=PaymentSchedule[[#This Row],[BEGINNING BALANCE]],PaymentSchedule[[#This Row],[BEGINNING BALANCE]]-PaymentSchedule[[#This Row],[PRINCIPAL]],0),"")</f>
        <v>13956.333688933577</v>
      </c>
      <c r="K348" s="14">
        <f>IF(PaymentSchedule[[#This Row],[PMT NO]]&lt;&gt;"",SUM(INDEX(PaymentSchedule[INTEREST],1,1):PaymentSchedule[[#This Row],[INTEREST]]),"")</f>
        <v>132533.89223242222</v>
      </c>
    </row>
    <row r="349" spans="2:11" x14ac:dyDescent="0.2">
      <c r="B349" s="12">
        <f>IF(LoanIsGood,IF(ROW()-ROW(PaymentSchedule[[#Headers],[PMT NO]])&gt;ScheduledNumberOfPayments,"",ROW()-ROW(PaymentSchedule[[#Headers],[PMT NO]])),"")</f>
        <v>338</v>
      </c>
      <c r="C349" s="13">
        <f>IF(PaymentSchedule[[#This Row],[PMT NO]]&lt;&gt;"",EOMONTH(LoanStartDate,ROW(PaymentSchedule[[#This Row],[PMT NO]])-ROW(PaymentSchedule[[#Headers],[PMT NO]])-2)+DAY(LoanStartDate),"")</f>
        <v>54217</v>
      </c>
      <c r="D349" s="14">
        <f>IF(PaymentSchedule[[#This Row],[PMT NO]]&lt;&gt;"",IF(ROW()-ROW(PaymentSchedule[[#Headers],[BEGINNING BALANCE]])=1,LoanAmount,INDEX(PaymentSchedule[ENDING BALANCE],ROW()-ROW(PaymentSchedule[[#Headers],[BEGINNING BALANCE]])-1)),"")</f>
        <v>13956.333688933577</v>
      </c>
      <c r="E349" s="14">
        <f>IF(PaymentSchedule[[#This Row],[PMT NO]]&lt;&gt;"",ScheduledPayment,"")</f>
        <v>648.59809656821528</v>
      </c>
      <c r="F349" s="25">
        <v>0</v>
      </c>
      <c r="G34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49" s="14">
        <f>IF(PaymentSchedule[[#This Row],[PMT NO]]&lt;&gt;"",PaymentSchedule[[#This Row],[TOTAL PAYMENT]]-PaymentSchedule[[#This Row],[INTEREST]],"")</f>
        <v>570.09371956796394</v>
      </c>
      <c r="I349" s="14">
        <f>IF(PaymentSchedule[[#This Row],[PMT NO]]&lt;&gt;"",PaymentSchedule[[#This Row],[BEGINNING BALANCE]]*(InterestRate/PaymentsPerYear),"")</f>
        <v>78.504377000251381</v>
      </c>
      <c r="J349" s="14">
        <f>IF(PaymentSchedule[[#This Row],[PMT NO]]&lt;&gt;"",IF(PaymentSchedule[[#This Row],[SCHEDULED PAYMENT]]+PaymentSchedule[[#This Row],[EXTRA PAYMENT]]&lt;=PaymentSchedule[[#This Row],[BEGINNING BALANCE]],PaymentSchedule[[#This Row],[BEGINNING BALANCE]]-PaymentSchedule[[#This Row],[PRINCIPAL]],0),"")</f>
        <v>13386.239969365613</v>
      </c>
      <c r="K349" s="14">
        <f>IF(PaymentSchedule[[#This Row],[PMT NO]]&lt;&gt;"",SUM(INDEX(PaymentSchedule[INTEREST],1,1):PaymentSchedule[[#This Row],[INTEREST]]),"")</f>
        <v>132612.39660942246</v>
      </c>
    </row>
    <row r="350" spans="2:11" x14ac:dyDescent="0.2">
      <c r="B350" s="12">
        <f>IF(LoanIsGood,IF(ROW()-ROW(PaymentSchedule[[#Headers],[PMT NO]])&gt;ScheduledNumberOfPayments,"",ROW()-ROW(PaymentSchedule[[#Headers],[PMT NO]])),"")</f>
        <v>339</v>
      </c>
      <c r="C350" s="13">
        <f>IF(PaymentSchedule[[#This Row],[PMT NO]]&lt;&gt;"",EOMONTH(LoanStartDate,ROW(PaymentSchedule[[#This Row],[PMT NO]])-ROW(PaymentSchedule[[#Headers],[PMT NO]])-2)+DAY(LoanStartDate),"")</f>
        <v>54247</v>
      </c>
      <c r="D350" s="14">
        <f>IF(PaymentSchedule[[#This Row],[PMT NO]]&lt;&gt;"",IF(ROW()-ROW(PaymentSchedule[[#Headers],[BEGINNING BALANCE]])=1,LoanAmount,INDEX(PaymentSchedule[ENDING BALANCE],ROW()-ROW(PaymentSchedule[[#Headers],[BEGINNING BALANCE]])-1)),"")</f>
        <v>13386.239969365613</v>
      </c>
      <c r="E350" s="14">
        <f>IF(PaymentSchedule[[#This Row],[PMT NO]]&lt;&gt;"",ScheduledPayment,"")</f>
        <v>648.59809656821528</v>
      </c>
      <c r="F350" s="25">
        <v>0</v>
      </c>
      <c r="G35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0" s="14">
        <f>IF(PaymentSchedule[[#This Row],[PMT NO]]&lt;&gt;"",PaymentSchedule[[#This Row],[TOTAL PAYMENT]]-PaymentSchedule[[#This Row],[INTEREST]],"")</f>
        <v>573.30049674053373</v>
      </c>
      <c r="I350" s="14">
        <f>IF(PaymentSchedule[[#This Row],[PMT NO]]&lt;&gt;"",PaymentSchedule[[#This Row],[BEGINNING BALANCE]]*(InterestRate/PaymentsPerYear),"")</f>
        <v>75.29759982768158</v>
      </c>
      <c r="J350" s="14">
        <f>IF(PaymentSchedule[[#This Row],[PMT NO]]&lt;&gt;"",IF(PaymentSchedule[[#This Row],[SCHEDULED PAYMENT]]+PaymentSchedule[[#This Row],[EXTRA PAYMENT]]&lt;=PaymentSchedule[[#This Row],[BEGINNING BALANCE]],PaymentSchedule[[#This Row],[BEGINNING BALANCE]]-PaymentSchedule[[#This Row],[PRINCIPAL]],0),"")</f>
        <v>12812.939472625079</v>
      </c>
      <c r="K350" s="14">
        <f>IF(PaymentSchedule[[#This Row],[PMT NO]]&lt;&gt;"",SUM(INDEX(PaymentSchedule[INTEREST],1,1):PaymentSchedule[[#This Row],[INTEREST]]),"")</f>
        <v>132687.69420925016</v>
      </c>
    </row>
    <row r="351" spans="2:11" x14ac:dyDescent="0.2">
      <c r="B351" s="12">
        <f>IF(LoanIsGood,IF(ROW()-ROW(PaymentSchedule[[#Headers],[PMT NO]])&gt;ScheduledNumberOfPayments,"",ROW()-ROW(PaymentSchedule[[#Headers],[PMT NO]])),"")</f>
        <v>340</v>
      </c>
      <c r="C351" s="13">
        <f>IF(PaymentSchedule[[#This Row],[PMT NO]]&lt;&gt;"",EOMONTH(LoanStartDate,ROW(PaymentSchedule[[#This Row],[PMT NO]])-ROW(PaymentSchedule[[#Headers],[PMT NO]])-2)+DAY(LoanStartDate),"")</f>
        <v>54278</v>
      </c>
      <c r="D351" s="14">
        <f>IF(PaymentSchedule[[#This Row],[PMT NO]]&lt;&gt;"",IF(ROW()-ROW(PaymentSchedule[[#Headers],[BEGINNING BALANCE]])=1,LoanAmount,INDEX(PaymentSchedule[ENDING BALANCE],ROW()-ROW(PaymentSchedule[[#Headers],[BEGINNING BALANCE]])-1)),"")</f>
        <v>12812.939472625079</v>
      </c>
      <c r="E351" s="14">
        <f>IF(PaymentSchedule[[#This Row],[PMT NO]]&lt;&gt;"",ScheduledPayment,"")</f>
        <v>648.59809656821528</v>
      </c>
      <c r="F351" s="25">
        <v>0</v>
      </c>
      <c r="G35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1" s="14">
        <f>IF(PaymentSchedule[[#This Row],[PMT NO]]&lt;&gt;"",PaymentSchedule[[#This Row],[TOTAL PAYMENT]]-PaymentSchedule[[#This Row],[INTEREST]],"")</f>
        <v>576.52531203469925</v>
      </c>
      <c r="I351" s="14">
        <f>IF(PaymentSchedule[[#This Row],[PMT NO]]&lt;&gt;"",PaymentSchedule[[#This Row],[BEGINNING BALANCE]]*(InterestRate/PaymentsPerYear),"")</f>
        <v>72.072784533516085</v>
      </c>
      <c r="J351" s="14">
        <f>IF(PaymentSchedule[[#This Row],[PMT NO]]&lt;&gt;"",IF(PaymentSchedule[[#This Row],[SCHEDULED PAYMENT]]+PaymentSchedule[[#This Row],[EXTRA PAYMENT]]&lt;=PaymentSchedule[[#This Row],[BEGINNING BALANCE]],PaymentSchedule[[#This Row],[BEGINNING BALANCE]]-PaymentSchedule[[#This Row],[PRINCIPAL]],0),"")</f>
        <v>12236.414160590381</v>
      </c>
      <c r="K351" s="14">
        <f>IF(PaymentSchedule[[#This Row],[PMT NO]]&lt;&gt;"",SUM(INDEX(PaymentSchedule[INTEREST],1,1):PaymentSchedule[[#This Row],[INTEREST]]),"")</f>
        <v>132759.76699378368</v>
      </c>
    </row>
    <row r="352" spans="2:11" x14ac:dyDescent="0.2">
      <c r="B352" s="12">
        <f>IF(LoanIsGood,IF(ROW()-ROW(PaymentSchedule[[#Headers],[PMT NO]])&gt;ScheduledNumberOfPayments,"",ROW()-ROW(PaymentSchedule[[#Headers],[PMT NO]])),"")</f>
        <v>341</v>
      </c>
      <c r="C352" s="13">
        <f>IF(PaymentSchedule[[#This Row],[PMT NO]]&lt;&gt;"",EOMONTH(LoanStartDate,ROW(PaymentSchedule[[#This Row],[PMT NO]])-ROW(PaymentSchedule[[#Headers],[PMT NO]])-2)+DAY(LoanStartDate),"")</f>
        <v>54309</v>
      </c>
      <c r="D352" s="14">
        <f>IF(PaymentSchedule[[#This Row],[PMT NO]]&lt;&gt;"",IF(ROW()-ROW(PaymentSchedule[[#Headers],[BEGINNING BALANCE]])=1,LoanAmount,INDEX(PaymentSchedule[ENDING BALANCE],ROW()-ROW(PaymentSchedule[[#Headers],[BEGINNING BALANCE]])-1)),"")</f>
        <v>12236.414160590381</v>
      </c>
      <c r="E352" s="14">
        <f>IF(PaymentSchedule[[#This Row],[PMT NO]]&lt;&gt;"",ScheduledPayment,"")</f>
        <v>648.59809656821528</v>
      </c>
      <c r="F352" s="25">
        <v>0</v>
      </c>
      <c r="G35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2" s="14">
        <f>IF(PaymentSchedule[[#This Row],[PMT NO]]&lt;&gt;"",PaymentSchedule[[#This Row],[TOTAL PAYMENT]]-PaymentSchedule[[#This Row],[INTEREST]],"")</f>
        <v>579.76826691489441</v>
      </c>
      <c r="I352" s="14">
        <f>IF(PaymentSchedule[[#This Row],[PMT NO]]&lt;&gt;"",PaymentSchedule[[#This Row],[BEGINNING BALANCE]]*(InterestRate/PaymentsPerYear),"")</f>
        <v>68.8298296533209</v>
      </c>
      <c r="J352" s="14">
        <f>IF(PaymentSchedule[[#This Row],[PMT NO]]&lt;&gt;"",IF(PaymentSchedule[[#This Row],[SCHEDULED PAYMENT]]+PaymentSchedule[[#This Row],[EXTRA PAYMENT]]&lt;=PaymentSchedule[[#This Row],[BEGINNING BALANCE]],PaymentSchedule[[#This Row],[BEGINNING BALANCE]]-PaymentSchedule[[#This Row],[PRINCIPAL]],0),"")</f>
        <v>11656.645893675486</v>
      </c>
      <c r="K352" s="14">
        <f>IF(PaymentSchedule[[#This Row],[PMT NO]]&lt;&gt;"",SUM(INDEX(PaymentSchedule[INTEREST],1,1):PaymentSchedule[[#This Row],[INTEREST]]),"")</f>
        <v>132828.59682343699</v>
      </c>
    </row>
    <row r="353" spans="2:11" x14ac:dyDescent="0.2">
      <c r="B353" s="12">
        <f>IF(LoanIsGood,IF(ROW()-ROW(PaymentSchedule[[#Headers],[PMT NO]])&gt;ScheduledNumberOfPayments,"",ROW()-ROW(PaymentSchedule[[#Headers],[PMT NO]])),"")</f>
        <v>342</v>
      </c>
      <c r="C353" s="13">
        <f>IF(PaymentSchedule[[#This Row],[PMT NO]]&lt;&gt;"",EOMONTH(LoanStartDate,ROW(PaymentSchedule[[#This Row],[PMT NO]])-ROW(PaymentSchedule[[#Headers],[PMT NO]])-2)+DAY(LoanStartDate),"")</f>
        <v>54339</v>
      </c>
      <c r="D353" s="14">
        <f>IF(PaymentSchedule[[#This Row],[PMT NO]]&lt;&gt;"",IF(ROW()-ROW(PaymentSchedule[[#Headers],[BEGINNING BALANCE]])=1,LoanAmount,INDEX(PaymentSchedule[ENDING BALANCE],ROW()-ROW(PaymentSchedule[[#Headers],[BEGINNING BALANCE]])-1)),"")</f>
        <v>11656.645893675486</v>
      </c>
      <c r="E353" s="14">
        <f>IF(PaymentSchedule[[#This Row],[PMT NO]]&lt;&gt;"",ScheduledPayment,"")</f>
        <v>648.59809656821528</v>
      </c>
      <c r="F353" s="25">
        <v>0</v>
      </c>
      <c r="G35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3" s="14">
        <f>IF(PaymentSchedule[[#This Row],[PMT NO]]&lt;&gt;"",PaymentSchedule[[#This Row],[TOTAL PAYMENT]]-PaymentSchedule[[#This Row],[INTEREST]],"")</f>
        <v>583.0294634162907</v>
      </c>
      <c r="I353" s="14">
        <f>IF(PaymentSchedule[[#This Row],[PMT NO]]&lt;&gt;"",PaymentSchedule[[#This Row],[BEGINNING BALANCE]]*(InterestRate/PaymentsPerYear),"")</f>
        <v>65.568633151924615</v>
      </c>
      <c r="J353" s="14">
        <f>IF(PaymentSchedule[[#This Row],[PMT NO]]&lt;&gt;"",IF(PaymentSchedule[[#This Row],[SCHEDULED PAYMENT]]+PaymentSchedule[[#This Row],[EXTRA PAYMENT]]&lt;=PaymentSchedule[[#This Row],[BEGINNING BALANCE]],PaymentSchedule[[#This Row],[BEGINNING BALANCE]]-PaymentSchedule[[#This Row],[PRINCIPAL]],0),"")</f>
        <v>11073.616430259195</v>
      </c>
      <c r="K353" s="14">
        <f>IF(PaymentSchedule[[#This Row],[PMT NO]]&lt;&gt;"",SUM(INDEX(PaymentSchedule[INTEREST],1,1):PaymentSchedule[[#This Row],[INTEREST]]),"")</f>
        <v>132894.16545658893</v>
      </c>
    </row>
    <row r="354" spans="2:11" x14ac:dyDescent="0.2">
      <c r="B354" s="12">
        <f>IF(LoanIsGood,IF(ROW()-ROW(PaymentSchedule[[#Headers],[PMT NO]])&gt;ScheduledNumberOfPayments,"",ROW()-ROW(PaymentSchedule[[#Headers],[PMT NO]])),"")</f>
        <v>343</v>
      </c>
      <c r="C354" s="13">
        <f>IF(PaymentSchedule[[#This Row],[PMT NO]]&lt;&gt;"",EOMONTH(LoanStartDate,ROW(PaymentSchedule[[#This Row],[PMT NO]])-ROW(PaymentSchedule[[#Headers],[PMT NO]])-2)+DAY(LoanStartDate),"")</f>
        <v>54370</v>
      </c>
      <c r="D354" s="14">
        <f>IF(PaymentSchedule[[#This Row],[PMT NO]]&lt;&gt;"",IF(ROW()-ROW(PaymentSchedule[[#Headers],[BEGINNING BALANCE]])=1,LoanAmount,INDEX(PaymentSchedule[ENDING BALANCE],ROW()-ROW(PaymentSchedule[[#Headers],[BEGINNING BALANCE]])-1)),"")</f>
        <v>11073.616430259195</v>
      </c>
      <c r="E354" s="14">
        <f>IF(PaymentSchedule[[#This Row],[PMT NO]]&lt;&gt;"",ScheduledPayment,"")</f>
        <v>648.59809656821528</v>
      </c>
      <c r="F354" s="25">
        <v>0</v>
      </c>
      <c r="G35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4" s="14">
        <f>IF(PaymentSchedule[[#This Row],[PMT NO]]&lt;&gt;"",PaymentSchedule[[#This Row],[TOTAL PAYMENT]]-PaymentSchedule[[#This Row],[INTEREST]],"")</f>
        <v>586.30900414800726</v>
      </c>
      <c r="I354" s="14">
        <f>IF(PaymentSchedule[[#This Row],[PMT NO]]&lt;&gt;"",PaymentSchedule[[#This Row],[BEGINNING BALANCE]]*(InterestRate/PaymentsPerYear),"")</f>
        <v>62.289092420207979</v>
      </c>
      <c r="J354" s="14">
        <f>IF(PaymentSchedule[[#This Row],[PMT NO]]&lt;&gt;"",IF(PaymentSchedule[[#This Row],[SCHEDULED PAYMENT]]+PaymentSchedule[[#This Row],[EXTRA PAYMENT]]&lt;=PaymentSchedule[[#This Row],[BEGINNING BALANCE]],PaymentSchedule[[#This Row],[BEGINNING BALANCE]]-PaymentSchedule[[#This Row],[PRINCIPAL]],0),"")</f>
        <v>10487.307426111187</v>
      </c>
      <c r="K354" s="14">
        <f>IF(PaymentSchedule[[#This Row],[PMT NO]]&lt;&gt;"",SUM(INDEX(PaymentSchedule[INTEREST],1,1):PaymentSchedule[[#This Row],[INTEREST]]),"")</f>
        <v>132956.45454900916</v>
      </c>
    </row>
    <row r="355" spans="2:11" x14ac:dyDescent="0.2">
      <c r="B355" s="12">
        <f>IF(LoanIsGood,IF(ROW()-ROW(PaymentSchedule[[#Headers],[PMT NO]])&gt;ScheduledNumberOfPayments,"",ROW()-ROW(PaymentSchedule[[#Headers],[PMT NO]])),"")</f>
        <v>344</v>
      </c>
      <c r="C355" s="13">
        <f>IF(PaymentSchedule[[#This Row],[PMT NO]]&lt;&gt;"",EOMONTH(LoanStartDate,ROW(PaymentSchedule[[#This Row],[PMT NO]])-ROW(PaymentSchedule[[#Headers],[PMT NO]])-2)+DAY(LoanStartDate),"")</f>
        <v>54400</v>
      </c>
      <c r="D355" s="14">
        <f>IF(PaymentSchedule[[#This Row],[PMT NO]]&lt;&gt;"",IF(ROW()-ROW(PaymentSchedule[[#Headers],[BEGINNING BALANCE]])=1,LoanAmount,INDEX(PaymentSchedule[ENDING BALANCE],ROW()-ROW(PaymentSchedule[[#Headers],[BEGINNING BALANCE]])-1)),"")</f>
        <v>10487.307426111187</v>
      </c>
      <c r="E355" s="14">
        <f>IF(PaymentSchedule[[#This Row],[PMT NO]]&lt;&gt;"",ScheduledPayment,"")</f>
        <v>648.59809656821528</v>
      </c>
      <c r="F355" s="25">
        <v>0</v>
      </c>
      <c r="G35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5" s="14">
        <f>IF(PaymentSchedule[[#This Row],[PMT NO]]&lt;&gt;"",PaymentSchedule[[#This Row],[TOTAL PAYMENT]]-PaymentSchedule[[#This Row],[INTEREST]],"")</f>
        <v>589.60699229633985</v>
      </c>
      <c r="I355" s="14">
        <f>IF(PaymentSchedule[[#This Row],[PMT NO]]&lt;&gt;"",PaymentSchedule[[#This Row],[BEGINNING BALANCE]]*(InterestRate/PaymentsPerYear),"")</f>
        <v>58.991104271875436</v>
      </c>
      <c r="J355" s="14">
        <f>IF(PaymentSchedule[[#This Row],[PMT NO]]&lt;&gt;"",IF(PaymentSchedule[[#This Row],[SCHEDULED PAYMENT]]+PaymentSchedule[[#This Row],[EXTRA PAYMENT]]&lt;=PaymentSchedule[[#This Row],[BEGINNING BALANCE]],PaymentSchedule[[#This Row],[BEGINNING BALANCE]]-PaymentSchedule[[#This Row],[PRINCIPAL]],0),"")</f>
        <v>9897.7004338148472</v>
      </c>
      <c r="K355" s="14">
        <f>IF(PaymentSchedule[[#This Row],[PMT NO]]&lt;&gt;"",SUM(INDEX(PaymentSchedule[INTEREST],1,1):PaymentSchedule[[#This Row],[INTEREST]]),"")</f>
        <v>133015.44565328103</v>
      </c>
    </row>
    <row r="356" spans="2:11" x14ac:dyDescent="0.2">
      <c r="B356" s="12">
        <f>IF(LoanIsGood,IF(ROW()-ROW(PaymentSchedule[[#Headers],[PMT NO]])&gt;ScheduledNumberOfPayments,"",ROW()-ROW(PaymentSchedule[[#Headers],[PMT NO]])),"")</f>
        <v>345</v>
      </c>
      <c r="C356" s="13">
        <f>IF(PaymentSchedule[[#This Row],[PMT NO]]&lt;&gt;"",EOMONTH(LoanStartDate,ROW(PaymentSchedule[[#This Row],[PMT NO]])-ROW(PaymentSchedule[[#Headers],[PMT NO]])-2)+DAY(LoanStartDate),"")</f>
        <v>54431</v>
      </c>
      <c r="D356" s="14">
        <f>IF(PaymentSchedule[[#This Row],[PMT NO]]&lt;&gt;"",IF(ROW()-ROW(PaymentSchedule[[#Headers],[BEGINNING BALANCE]])=1,LoanAmount,INDEX(PaymentSchedule[ENDING BALANCE],ROW()-ROW(PaymentSchedule[[#Headers],[BEGINNING BALANCE]])-1)),"")</f>
        <v>9897.7004338148472</v>
      </c>
      <c r="E356" s="14">
        <f>IF(PaymentSchedule[[#This Row],[PMT NO]]&lt;&gt;"",ScheduledPayment,"")</f>
        <v>648.59809656821528</v>
      </c>
      <c r="F356" s="25">
        <v>0</v>
      </c>
      <c r="G35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6" s="14">
        <f>IF(PaymentSchedule[[#This Row],[PMT NO]]&lt;&gt;"",PaymentSchedule[[#This Row],[TOTAL PAYMENT]]-PaymentSchedule[[#This Row],[INTEREST]],"")</f>
        <v>592.9235316280068</v>
      </c>
      <c r="I356" s="14">
        <f>IF(PaymentSchedule[[#This Row],[PMT NO]]&lt;&gt;"",PaymentSchedule[[#This Row],[BEGINNING BALANCE]]*(InterestRate/PaymentsPerYear),"")</f>
        <v>55.674564940208519</v>
      </c>
      <c r="J356" s="14">
        <f>IF(PaymentSchedule[[#This Row],[PMT NO]]&lt;&gt;"",IF(PaymentSchedule[[#This Row],[SCHEDULED PAYMENT]]+PaymentSchedule[[#This Row],[EXTRA PAYMENT]]&lt;=PaymentSchedule[[#This Row],[BEGINNING BALANCE]],PaymentSchedule[[#This Row],[BEGINNING BALANCE]]-PaymentSchedule[[#This Row],[PRINCIPAL]],0),"")</f>
        <v>9304.7769021868407</v>
      </c>
      <c r="K356" s="14">
        <f>IF(PaymentSchedule[[#This Row],[PMT NO]]&lt;&gt;"",SUM(INDEX(PaymentSchedule[INTEREST],1,1):PaymentSchedule[[#This Row],[INTEREST]]),"")</f>
        <v>133071.12021822124</v>
      </c>
    </row>
    <row r="357" spans="2:11" x14ac:dyDescent="0.2">
      <c r="B357" s="12">
        <f>IF(LoanIsGood,IF(ROW()-ROW(PaymentSchedule[[#Headers],[PMT NO]])&gt;ScheduledNumberOfPayments,"",ROW()-ROW(PaymentSchedule[[#Headers],[PMT NO]])),"")</f>
        <v>346</v>
      </c>
      <c r="C357" s="13">
        <f>IF(PaymentSchedule[[#This Row],[PMT NO]]&lt;&gt;"",EOMONTH(LoanStartDate,ROW(PaymentSchedule[[#This Row],[PMT NO]])-ROW(PaymentSchedule[[#Headers],[PMT NO]])-2)+DAY(LoanStartDate),"")</f>
        <v>54462</v>
      </c>
      <c r="D357" s="14">
        <f>IF(PaymentSchedule[[#This Row],[PMT NO]]&lt;&gt;"",IF(ROW()-ROW(PaymentSchedule[[#Headers],[BEGINNING BALANCE]])=1,LoanAmount,INDEX(PaymentSchedule[ENDING BALANCE],ROW()-ROW(PaymentSchedule[[#Headers],[BEGINNING BALANCE]])-1)),"")</f>
        <v>9304.7769021868407</v>
      </c>
      <c r="E357" s="14">
        <f>IF(PaymentSchedule[[#This Row],[PMT NO]]&lt;&gt;"",ScheduledPayment,"")</f>
        <v>648.59809656821528</v>
      </c>
      <c r="F357" s="25">
        <v>0</v>
      </c>
      <c r="G35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7" s="14">
        <f>IF(PaymentSchedule[[#This Row],[PMT NO]]&lt;&gt;"",PaymentSchedule[[#This Row],[TOTAL PAYMENT]]-PaymentSchedule[[#This Row],[INTEREST]],"")</f>
        <v>596.25872649341431</v>
      </c>
      <c r="I357" s="14">
        <f>IF(PaymentSchedule[[#This Row],[PMT NO]]&lt;&gt;"",PaymentSchedule[[#This Row],[BEGINNING BALANCE]]*(InterestRate/PaymentsPerYear),"")</f>
        <v>52.339370074800982</v>
      </c>
      <c r="J357" s="14">
        <f>IF(PaymentSchedule[[#This Row],[PMT NO]]&lt;&gt;"",IF(PaymentSchedule[[#This Row],[SCHEDULED PAYMENT]]+PaymentSchedule[[#This Row],[EXTRA PAYMENT]]&lt;=PaymentSchedule[[#This Row],[BEGINNING BALANCE]],PaymentSchedule[[#This Row],[BEGINNING BALANCE]]-PaymentSchedule[[#This Row],[PRINCIPAL]],0),"")</f>
        <v>8708.5181756934271</v>
      </c>
      <c r="K357" s="14">
        <f>IF(PaymentSchedule[[#This Row],[PMT NO]]&lt;&gt;"",SUM(INDEX(PaymentSchedule[INTEREST],1,1):PaymentSchedule[[#This Row],[INTEREST]]),"")</f>
        <v>133123.45958829604</v>
      </c>
    </row>
    <row r="358" spans="2:11" x14ac:dyDescent="0.2">
      <c r="B358" s="12">
        <f>IF(LoanIsGood,IF(ROW()-ROW(PaymentSchedule[[#Headers],[PMT NO]])&gt;ScheduledNumberOfPayments,"",ROW()-ROW(PaymentSchedule[[#Headers],[PMT NO]])),"")</f>
        <v>347</v>
      </c>
      <c r="C358" s="13">
        <f>IF(PaymentSchedule[[#This Row],[PMT NO]]&lt;&gt;"",EOMONTH(LoanStartDate,ROW(PaymentSchedule[[#This Row],[PMT NO]])-ROW(PaymentSchedule[[#Headers],[PMT NO]])-2)+DAY(LoanStartDate),"")</f>
        <v>54490</v>
      </c>
      <c r="D358" s="14">
        <f>IF(PaymentSchedule[[#This Row],[PMT NO]]&lt;&gt;"",IF(ROW()-ROW(PaymentSchedule[[#Headers],[BEGINNING BALANCE]])=1,LoanAmount,INDEX(PaymentSchedule[ENDING BALANCE],ROW()-ROW(PaymentSchedule[[#Headers],[BEGINNING BALANCE]])-1)),"")</f>
        <v>8708.5181756934271</v>
      </c>
      <c r="E358" s="14">
        <f>IF(PaymentSchedule[[#This Row],[PMT NO]]&lt;&gt;"",ScheduledPayment,"")</f>
        <v>648.59809656821528</v>
      </c>
      <c r="F358" s="25">
        <v>0</v>
      </c>
      <c r="G35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8" s="14">
        <f>IF(PaymentSchedule[[#This Row],[PMT NO]]&lt;&gt;"",PaymentSchedule[[#This Row],[TOTAL PAYMENT]]-PaymentSchedule[[#This Row],[INTEREST]],"")</f>
        <v>599.61268182993979</v>
      </c>
      <c r="I358" s="14">
        <f>IF(PaymentSchedule[[#This Row],[PMT NO]]&lt;&gt;"",PaymentSchedule[[#This Row],[BEGINNING BALANCE]]*(InterestRate/PaymentsPerYear),"")</f>
        <v>48.98541473827553</v>
      </c>
      <c r="J358" s="14">
        <f>IF(PaymentSchedule[[#This Row],[PMT NO]]&lt;&gt;"",IF(PaymentSchedule[[#This Row],[SCHEDULED PAYMENT]]+PaymentSchedule[[#This Row],[EXTRA PAYMENT]]&lt;=PaymentSchedule[[#This Row],[BEGINNING BALANCE]],PaymentSchedule[[#This Row],[BEGINNING BALANCE]]-PaymentSchedule[[#This Row],[PRINCIPAL]],0),"")</f>
        <v>8108.9054938634872</v>
      </c>
      <c r="K358" s="14">
        <f>IF(PaymentSchedule[[#This Row],[PMT NO]]&lt;&gt;"",SUM(INDEX(PaymentSchedule[INTEREST],1,1):PaymentSchedule[[#This Row],[INTEREST]]),"")</f>
        <v>133172.44500303431</v>
      </c>
    </row>
    <row r="359" spans="2:11" x14ac:dyDescent="0.2">
      <c r="B359" s="12">
        <f>IF(LoanIsGood,IF(ROW()-ROW(PaymentSchedule[[#Headers],[PMT NO]])&gt;ScheduledNumberOfPayments,"",ROW()-ROW(PaymentSchedule[[#Headers],[PMT NO]])),"")</f>
        <v>348</v>
      </c>
      <c r="C359" s="13">
        <f>IF(PaymentSchedule[[#This Row],[PMT NO]]&lt;&gt;"",EOMONTH(LoanStartDate,ROW(PaymentSchedule[[#This Row],[PMT NO]])-ROW(PaymentSchedule[[#Headers],[PMT NO]])-2)+DAY(LoanStartDate),"")</f>
        <v>54521</v>
      </c>
      <c r="D359" s="14">
        <f>IF(PaymentSchedule[[#This Row],[PMT NO]]&lt;&gt;"",IF(ROW()-ROW(PaymentSchedule[[#Headers],[BEGINNING BALANCE]])=1,LoanAmount,INDEX(PaymentSchedule[ENDING BALANCE],ROW()-ROW(PaymentSchedule[[#Headers],[BEGINNING BALANCE]])-1)),"")</f>
        <v>8108.9054938634872</v>
      </c>
      <c r="E359" s="14">
        <f>IF(PaymentSchedule[[#This Row],[PMT NO]]&lt;&gt;"",ScheduledPayment,"")</f>
        <v>648.59809656821528</v>
      </c>
      <c r="F359" s="25">
        <v>0</v>
      </c>
      <c r="G35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59" s="14">
        <f>IF(PaymentSchedule[[#This Row],[PMT NO]]&lt;&gt;"",PaymentSchedule[[#This Row],[TOTAL PAYMENT]]-PaymentSchedule[[#This Row],[INTEREST]],"")</f>
        <v>602.98550316523313</v>
      </c>
      <c r="I359" s="14">
        <f>IF(PaymentSchedule[[#This Row],[PMT NO]]&lt;&gt;"",PaymentSchedule[[#This Row],[BEGINNING BALANCE]]*(InterestRate/PaymentsPerYear),"")</f>
        <v>45.612593402982121</v>
      </c>
      <c r="J359" s="14">
        <f>IF(PaymentSchedule[[#This Row],[PMT NO]]&lt;&gt;"",IF(PaymentSchedule[[#This Row],[SCHEDULED PAYMENT]]+PaymentSchedule[[#This Row],[EXTRA PAYMENT]]&lt;=PaymentSchedule[[#This Row],[BEGINNING BALANCE]],PaymentSchedule[[#This Row],[BEGINNING BALANCE]]-PaymentSchedule[[#This Row],[PRINCIPAL]],0),"")</f>
        <v>7505.919990698254</v>
      </c>
      <c r="K359" s="14">
        <f>IF(PaymentSchedule[[#This Row],[PMT NO]]&lt;&gt;"",SUM(INDEX(PaymentSchedule[INTEREST],1,1):PaymentSchedule[[#This Row],[INTEREST]]),"")</f>
        <v>133218.05759643728</v>
      </c>
    </row>
    <row r="360" spans="2:11" x14ac:dyDescent="0.2">
      <c r="B360" s="12">
        <f>IF(LoanIsGood,IF(ROW()-ROW(PaymentSchedule[[#Headers],[PMT NO]])&gt;ScheduledNumberOfPayments,"",ROW()-ROW(PaymentSchedule[[#Headers],[PMT NO]])),"")</f>
        <v>349</v>
      </c>
      <c r="C360" s="13">
        <f>IF(PaymentSchedule[[#This Row],[PMT NO]]&lt;&gt;"",EOMONTH(LoanStartDate,ROW(PaymentSchedule[[#This Row],[PMT NO]])-ROW(PaymentSchedule[[#Headers],[PMT NO]])-2)+DAY(LoanStartDate),"")</f>
        <v>54551</v>
      </c>
      <c r="D360" s="14">
        <f>IF(PaymentSchedule[[#This Row],[PMT NO]]&lt;&gt;"",IF(ROW()-ROW(PaymentSchedule[[#Headers],[BEGINNING BALANCE]])=1,LoanAmount,INDEX(PaymentSchedule[ENDING BALANCE],ROW()-ROW(PaymentSchedule[[#Headers],[BEGINNING BALANCE]])-1)),"")</f>
        <v>7505.919990698254</v>
      </c>
      <c r="E360" s="14">
        <f>IF(PaymentSchedule[[#This Row],[PMT NO]]&lt;&gt;"",ScheduledPayment,"")</f>
        <v>648.59809656821528</v>
      </c>
      <c r="F360" s="25">
        <v>0</v>
      </c>
      <c r="G36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0" s="14">
        <f>IF(PaymentSchedule[[#This Row],[PMT NO]]&lt;&gt;"",PaymentSchedule[[#This Row],[TOTAL PAYMENT]]-PaymentSchedule[[#This Row],[INTEREST]],"")</f>
        <v>606.37729662053755</v>
      </c>
      <c r="I360" s="14">
        <f>IF(PaymentSchedule[[#This Row],[PMT NO]]&lt;&gt;"",PaymentSchedule[[#This Row],[BEGINNING BALANCE]]*(InterestRate/PaymentsPerYear),"")</f>
        <v>42.220799947677683</v>
      </c>
      <c r="J360" s="14">
        <f>IF(PaymentSchedule[[#This Row],[PMT NO]]&lt;&gt;"",IF(PaymentSchedule[[#This Row],[SCHEDULED PAYMENT]]+PaymentSchedule[[#This Row],[EXTRA PAYMENT]]&lt;=PaymentSchedule[[#This Row],[BEGINNING BALANCE]],PaymentSchedule[[#This Row],[BEGINNING BALANCE]]-PaymentSchedule[[#This Row],[PRINCIPAL]],0),"")</f>
        <v>6899.5426940777161</v>
      </c>
      <c r="K360" s="14">
        <f>IF(PaymentSchedule[[#This Row],[PMT NO]]&lt;&gt;"",SUM(INDEX(PaymentSchedule[INTEREST],1,1):PaymentSchedule[[#This Row],[INTEREST]]),"")</f>
        <v>133260.27839638497</v>
      </c>
    </row>
    <row r="361" spans="2:11" x14ac:dyDescent="0.2">
      <c r="B361" s="12">
        <f>IF(LoanIsGood,IF(ROW()-ROW(PaymentSchedule[[#Headers],[PMT NO]])&gt;ScheduledNumberOfPayments,"",ROW()-ROW(PaymentSchedule[[#Headers],[PMT NO]])),"")</f>
        <v>350</v>
      </c>
      <c r="C361" s="13">
        <f>IF(PaymentSchedule[[#This Row],[PMT NO]]&lt;&gt;"",EOMONTH(LoanStartDate,ROW(PaymentSchedule[[#This Row],[PMT NO]])-ROW(PaymentSchedule[[#Headers],[PMT NO]])-2)+DAY(LoanStartDate),"")</f>
        <v>54582</v>
      </c>
      <c r="D361" s="14">
        <f>IF(PaymentSchedule[[#This Row],[PMT NO]]&lt;&gt;"",IF(ROW()-ROW(PaymentSchedule[[#Headers],[BEGINNING BALANCE]])=1,LoanAmount,INDEX(PaymentSchedule[ENDING BALANCE],ROW()-ROW(PaymentSchedule[[#Headers],[BEGINNING BALANCE]])-1)),"")</f>
        <v>6899.5426940777161</v>
      </c>
      <c r="E361" s="14">
        <f>IF(PaymentSchedule[[#This Row],[PMT NO]]&lt;&gt;"",ScheduledPayment,"")</f>
        <v>648.59809656821528</v>
      </c>
      <c r="F361" s="25">
        <v>0</v>
      </c>
      <c r="G36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1" s="14">
        <f>IF(PaymentSchedule[[#This Row],[PMT NO]]&lt;&gt;"",PaymentSchedule[[#This Row],[TOTAL PAYMENT]]-PaymentSchedule[[#This Row],[INTEREST]],"")</f>
        <v>609.78816891402812</v>
      </c>
      <c r="I361" s="14">
        <f>IF(PaymentSchedule[[#This Row],[PMT NO]]&lt;&gt;"",PaymentSchedule[[#This Row],[BEGINNING BALANCE]]*(InterestRate/PaymentsPerYear),"")</f>
        <v>38.809927654187156</v>
      </c>
      <c r="J361" s="14">
        <f>IF(PaymentSchedule[[#This Row],[PMT NO]]&lt;&gt;"",IF(PaymentSchedule[[#This Row],[SCHEDULED PAYMENT]]+PaymentSchedule[[#This Row],[EXTRA PAYMENT]]&lt;=PaymentSchedule[[#This Row],[BEGINNING BALANCE]],PaymentSchedule[[#This Row],[BEGINNING BALANCE]]-PaymentSchedule[[#This Row],[PRINCIPAL]],0),"")</f>
        <v>6289.7545251636875</v>
      </c>
      <c r="K361" s="14">
        <f>IF(PaymentSchedule[[#This Row],[PMT NO]]&lt;&gt;"",SUM(INDEX(PaymentSchedule[INTEREST],1,1):PaymentSchedule[[#This Row],[INTEREST]]),"")</f>
        <v>133299.08832403916</v>
      </c>
    </row>
    <row r="362" spans="2:11" x14ac:dyDescent="0.2">
      <c r="B362" s="12">
        <f>IF(LoanIsGood,IF(ROW()-ROW(PaymentSchedule[[#Headers],[PMT NO]])&gt;ScheduledNumberOfPayments,"",ROW()-ROW(PaymentSchedule[[#Headers],[PMT NO]])),"")</f>
        <v>351</v>
      </c>
      <c r="C362" s="13">
        <f>IF(PaymentSchedule[[#This Row],[PMT NO]]&lt;&gt;"",EOMONTH(LoanStartDate,ROW(PaymentSchedule[[#This Row],[PMT NO]])-ROW(PaymentSchedule[[#Headers],[PMT NO]])-2)+DAY(LoanStartDate),"")</f>
        <v>54612</v>
      </c>
      <c r="D362" s="14">
        <f>IF(PaymentSchedule[[#This Row],[PMT NO]]&lt;&gt;"",IF(ROW()-ROW(PaymentSchedule[[#Headers],[BEGINNING BALANCE]])=1,LoanAmount,INDEX(PaymentSchedule[ENDING BALANCE],ROW()-ROW(PaymentSchedule[[#Headers],[BEGINNING BALANCE]])-1)),"")</f>
        <v>6289.7545251636875</v>
      </c>
      <c r="E362" s="14">
        <f>IF(PaymentSchedule[[#This Row],[PMT NO]]&lt;&gt;"",ScheduledPayment,"")</f>
        <v>648.59809656821528</v>
      </c>
      <c r="F362" s="25">
        <v>0</v>
      </c>
      <c r="G362"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2" s="14">
        <f>IF(PaymentSchedule[[#This Row],[PMT NO]]&lt;&gt;"",PaymentSchedule[[#This Row],[TOTAL PAYMENT]]-PaymentSchedule[[#This Row],[INTEREST]],"")</f>
        <v>613.21822736416948</v>
      </c>
      <c r="I362" s="14">
        <f>IF(PaymentSchedule[[#This Row],[PMT NO]]&lt;&gt;"",PaymentSchedule[[#This Row],[BEGINNING BALANCE]]*(InterestRate/PaymentsPerYear),"")</f>
        <v>35.379869204045747</v>
      </c>
      <c r="J362" s="14">
        <f>IF(PaymentSchedule[[#This Row],[PMT NO]]&lt;&gt;"",IF(PaymentSchedule[[#This Row],[SCHEDULED PAYMENT]]+PaymentSchedule[[#This Row],[EXTRA PAYMENT]]&lt;=PaymentSchedule[[#This Row],[BEGINNING BALANCE]],PaymentSchedule[[#This Row],[BEGINNING BALANCE]]-PaymentSchedule[[#This Row],[PRINCIPAL]],0),"")</f>
        <v>5676.5362977995183</v>
      </c>
      <c r="K362" s="14">
        <f>IF(PaymentSchedule[[#This Row],[PMT NO]]&lt;&gt;"",SUM(INDEX(PaymentSchedule[INTEREST],1,1):PaymentSchedule[[#This Row],[INTEREST]]),"")</f>
        <v>133334.4681932432</v>
      </c>
    </row>
    <row r="363" spans="2:11" x14ac:dyDescent="0.2">
      <c r="B363" s="12">
        <f>IF(LoanIsGood,IF(ROW()-ROW(PaymentSchedule[[#Headers],[PMT NO]])&gt;ScheduledNumberOfPayments,"",ROW()-ROW(PaymentSchedule[[#Headers],[PMT NO]])),"")</f>
        <v>352</v>
      </c>
      <c r="C363" s="13">
        <f>IF(PaymentSchedule[[#This Row],[PMT NO]]&lt;&gt;"",EOMONTH(LoanStartDate,ROW(PaymentSchedule[[#This Row],[PMT NO]])-ROW(PaymentSchedule[[#Headers],[PMT NO]])-2)+DAY(LoanStartDate),"")</f>
        <v>54643</v>
      </c>
      <c r="D363" s="14">
        <f>IF(PaymentSchedule[[#This Row],[PMT NO]]&lt;&gt;"",IF(ROW()-ROW(PaymentSchedule[[#Headers],[BEGINNING BALANCE]])=1,LoanAmount,INDEX(PaymentSchedule[ENDING BALANCE],ROW()-ROW(PaymentSchedule[[#Headers],[BEGINNING BALANCE]])-1)),"")</f>
        <v>5676.5362977995183</v>
      </c>
      <c r="E363" s="14">
        <f>IF(PaymentSchedule[[#This Row],[PMT NO]]&lt;&gt;"",ScheduledPayment,"")</f>
        <v>648.59809656821528</v>
      </c>
      <c r="F363" s="25">
        <v>0</v>
      </c>
      <c r="G363"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3" s="14">
        <f>IF(PaymentSchedule[[#This Row],[PMT NO]]&lt;&gt;"",PaymentSchedule[[#This Row],[TOTAL PAYMENT]]-PaymentSchedule[[#This Row],[INTEREST]],"")</f>
        <v>616.66757989309303</v>
      </c>
      <c r="I363" s="14">
        <f>IF(PaymentSchedule[[#This Row],[PMT NO]]&lt;&gt;"",PaymentSchedule[[#This Row],[BEGINNING BALANCE]]*(InterestRate/PaymentsPerYear),"")</f>
        <v>31.930516675122295</v>
      </c>
      <c r="J363" s="14">
        <f>IF(PaymentSchedule[[#This Row],[PMT NO]]&lt;&gt;"",IF(PaymentSchedule[[#This Row],[SCHEDULED PAYMENT]]+PaymentSchedule[[#This Row],[EXTRA PAYMENT]]&lt;=PaymentSchedule[[#This Row],[BEGINNING BALANCE]],PaymentSchedule[[#This Row],[BEGINNING BALANCE]]-PaymentSchedule[[#This Row],[PRINCIPAL]],0),"")</f>
        <v>5059.8687179064254</v>
      </c>
      <c r="K363" s="14">
        <f>IF(PaymentSchedule[[#This Row],[PMT NO]]&lt;&gt;"",SUM(INDEX(PaymentSchedule[INTEREST],1,1):PaymentSchedule[[#This Row],[INTEREST]]),"")</f>
        <v>133366.39870991831</v>
      </c>
    </row>
    <row r="364" spans="2:11" x14ac:dyDescent="0.2">
      <c r="B364" s="12">
        <f>IF(LoanIsGood,IF(ROW()-ROW(PaymentSchedule[[#Headers],[PMT NO]])&gt;ScheduledNumberOfPayments,"",ROW()-ROW(PaymentSchedule[[#Headers],[PMT NO]])),"")</f>
        <v>353</v>
      </c>
      <c r="C364" s="13">
        <f>IF(PaymentSchedule[[#This Row],[PMT NO]]&lt;&gt;"",EOMONTH(LoanStartDate,ROW(PaymentSchedule[[#This Row],[PMT NO]])-ROW(PaymentSchedule[[#Headers],[PMT NO]])-2)+DAY(LoanStartDate),"")</f>
        <v>54674</v>
      </c>
      <c r="D364" s="14">
        <f>IF(PaymentSchedule[[#This Row],[PMT NO]]&lt;&gt;"",IF(ROW()-ROW(PaymentSchedule[[#Headers],[BEGINNING BALANCE]])=1,LoanAmount,INDEX(PaymentSchedule[ENDING BALANCE],ROW()-ROW(PaymentSchedule[[#Headers],[BEGINNING BALANCE]])-1)),"")</f>
        <v>5059.8687179064254</v>
      </c>
      <c r="E364" s="14">
        <f>IF(PaymentSchedule[[#This Row],[PMT NO]]&lt;&gt;"",ScheduledPayment,"")</f>
        <v>648.59809656821528</v>
      </c>
      <c r="F364" s="25">
        <v>0</v>
      </c>
      <c r="G364"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4" s="14">
        <f>IF(PaymentSchedule[[#This Row],[PMT NO]]&lt;&gt;"",PaymentSchedule[[#This Row],[TOTAL PAYMENT]]-PaymentSchedule[[#This Row],[INTEREST]],"")</f>
        <v>620.13633502999164</v>
      </c>
      <c r="I364" s="14">
        <f>IF(PaymentSchedule[[#This Row],[PMT NO]]&lt;&gt;"",PaymentSchedule[[#This Row],[BEGINNING BALANCE]]*(InterestRate/PaymentsPerYear),"")</f>
        <v>28.461761538223648</v>
      </c>
      <c r="J364" s="14">
        <f>IF(PaymentSchedule[[#This Row],[PMT NO]]&lt;&gt;"",IF(PaymentSchedule[[#This Row],[SCHEDULED PAYMENT]]+PaymentSchedule[[#This Row],[EXTRA PAYMENT]]&lt;=PaymentSchedule[[#This Row],[BEGINNING BALANCE]],PaymentSchedule[[#This Row],[BEGINNING BALANCE]]-PaymentSchedule[[#This Row],[PRINCIPAL]],0),"")</f>
        <v>4439.7323828764338</v>
      </c>
      <c r="K364" s="14">
        <f>IF(PaymentSchedule[[#This Row],[PMT NO]]&lt;&gt;"",SUM(INDEX(PaymentSchedule[INTEREST],1,1):PaymentSchedule[[#This Row],[INTEREST]]),"")</f>
        <v>133394.86047145654</v>
      </c>
    </row>
    <row r="365" spans="2:11" x14ac:dyDescent="0.2">
      <c r="B365" s="12">
        <f>IF(LoanIsGood,IF(ROW()-ROW(PaymentSchedule[[#Headers],[PMT NO]])&gt;ScheduledNumberOfPayments,"",ROW()-ROW(PaymentSchedule[[#Headers],[PMT NO]])),"")</f>
        <v>354</v>
      </c>
      <c r="C365" s="13">
        <f>IF(PaymentSchedule[[#This Row],[PMT NO]]&lt;&gt;"",EOMONTH(LoanStartDate,ROW(PaymentSchedule[[#This Row],[PMT NO]])-ROW(PaymentSchedule[[#Headers],[PMT NO]])-2)+DAY(LoanStartDate),"")</f>
        <v>54704</v>
      </c>
      <c r="D365" s="14">
        <f>IF(PaymentSchedule[[#This Row],[PMT NO]]&lt;&gt;"",IF(ROW()-ROW(PaymentSchedule[[#Headers],[BEGINNING BALANCE]])=1,LoanAmount,INDEX(PaymentSchedule[ENDING BALANCE],ROW()-ROW(PaymentSchedule[[#Headers],[BEGINNING BALANCE]])-1)),"")</f>
        <v>4439.7323828764338</v>
      </c>
      <c r="E365" s="14">
        <f>IF(PaymentSchedule[[#This Row],[PMT NO]]&lt;&gt;"",ScheduledPayment,"")</f>
        <v>648.59809656821528</v>
      </c>
      <c r="F365" s="25">
        <v>0</v>
      </c>
      <c r="G365"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5" s="14">
        <f>IF(PaymentSchedule[[#This Row],[PMT NO]]&lt;&gt;"",PaymentSchedule[[#This Row],[TOTAL PAYMENT]]-PaymentSchedule[[#This Row],[INTEREST]],"")</f>
        <v>623.62460191453533</v>
      </c>
      <c r="I365" s="14">
        <f>IF(PaymentSchedule[[#This Row],[PMT NO]]&lt;&gt;"",PaymentSchedule[[#This Row],[BEGINNING BALANCE]]*(InterestRate/PaymentsPerYear),"")</f>
        <v>24.973494653679943</v>
      </c>
      <c r="J365" s="14">
        <f>IF(PaymentSchedule[[#This Row],[PMT NO]]&lt;&gt;"",IF(PaymentSchedule[[#This Row],[SCHEDULED PAYMENT]]+PaymentSchedule[[#This Row],[EXTRA PAYMENT]]&lt;=PaymentSchedule[[#This Row],[BEGINNING BALANCE]],PaymentSchedule[[#This Row],[BEGINNING BALANCE]]-PaymentSchedule[[#This Row],[PRINCIPAL]],0),"")</f>
        <v>3816.1077809618982</v>
      </c>
      <c r="K365" s="14">
        <f>IF(PaymentSchedule[[#This Row],[PMT NO]]&lt;&gt;"",SUM(INDEX(PaymentSchedule[INTEREST],1,1):PaymentSchedule[[#This Row],[INTEREST]]),"")</f>
        <v>133419.83396611022</v>
      </c>
    </row>
    <row r="366" spans="2:11" x14ac:dyDescent="0.2">
      <c r="B366" s="12">
        <f>IF(LoanIsGood,IF(ROW()-ROW(PaymentSchedule[[#Headers],[PMT NO]])&gt;ScheduledNumberOfPayments,"",ROW()-ROW(PaymentSchedule[[#Headers],[PMT NO]])),"")</f>
        <v>355</v>
      </c>
      <c r="C366" s="13">
        <f>IF(PaymentSchedule[[#This Row],[PMT NO]]&lt;&gt;"",EOMONTH(LoanStartDate,ROW(PaymentSchedule[[#This Row],[PMT NO]])-ROW(PaymentSchedule[[#Headers],[PMT NO]])-2)+DAY(LoanStartDate),"")</f>
        <v>54735</v>
      </c>
      <c r="D366" s="14">
        <f>IF(PaymentSchedule[[#This Row],[PMT NO]]&lt;&gt;"",IF(ROW()-ROW(PaymentSchedule[[#Headers],[BEGINNING BALANCE]])=1,LoanAmount,INDEX(PaymentSchedule[ENDING BALANCE],ROW()-ROW(PaymentSchedule[[#Headers],[BEGINNING BALANCE]])-1)),"")</f>
        <v>3816.1077809618982</v>
      </c>
      <c r="E366" s="14">
        <f>IF(PaymentSchedule[[#This Row],[PMT NO]]&lt;&gt;"",ScheduledPayment,"")</f>
        <v>648.59809656821528</v>
      </c>
      <c r="F366" s="25">
        <v>0</v>
      </c>
      <c r="G366"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6" s="14">
        <f>IF(PaymentSchedule[[#This Row],[PMT NO]]&lt;&gt;"",PaymentSchedule[[#This Row],[TOTAL PAYMENT]]-PaymentSchedule[[#This Row],[INTEREST]],"")</f>
        <v>627.13249030030465</v>
      </c>
      <c r="I366" s="14">
        <f>IF(PaymentSchedule[[#This Row],[PMT NO]]&lt;&gt;"",PaymentSchedule[[#This Row],[BEGINNING BALANCE]]*(InterestRate/PaymentsPerYear),"")</f>
        <v>21.46560626791068</v>
      </c>
      <c r="J366" s="14">
        <f>IF(PaymentSchedule[[#This Row],[PMT NO]]&lt;&gt;"",IF(PaymentSchedule[[#This Row],[SCHEDULED PAYMENT]]+PaymentSchedule[[#This Row],[EXTRA PAYMENT]]&lt;=PaymentSchedule[[#This Row],[BEGINNING BALANCE]],PaymentSchedule[[#This Row],[BEGINNING BALANCE]]-PaymentSchedule[[#This Row],[PRINCIPAL]],0),"")</f>
        <v>3188.9752906615936</v>
      </c>
      <c r="K366" s="14">
        <f>IF(PaymentSchedule[[#This Row],[PMT NO]]&lt;&gt;"",SUM(INDEX(PaymentSchedule[INTEREST],1,1):PaymentSchedule[[#This Row],[INTEREST]]),"")</f>
        <v>133441.29957237814</v>
      </c>
    </row>
    <row r="367" spans="2:11" x14ac:dyDescent="0.2">
      <c r="B367" s="12">
        <f>IF(LoanIsGood,IF(ROW()-ROW(PaymentSchedule[[#Headers],[PMT NO]])&gt;ScheduledNumberOfPayments,"",ROW()-ROW(PaymentSchedule[[#Headers],[PMT NO]])),"")</f>
        <v>356</v>
      </c>
      <c r="C367" s="13">
        <f>IF(PaymentSchedule[[#This Row],[PMT NO]]&lt;&gt;"",EOMONTH(LoanStartDate,ROW(PaymentSchedule[[#This Row],[PMT NO]])-ROW(PaymentSchedule[[#Headers],[PMT NO]])-2)+DAY(LoanStartDate),"")</f>
        <v>54765</v>
      </c>
      <c r="D367" s="14">
        <f>IF(PaymentSchedule[[#This Row],[PMT NO]]&lt;&gt;"",IF(ROW()-ROW(PaymentSchedule[[#Headers],[BEGINNING BALANCE]])=1,LoanAmount,INDEX(PaymentSchedule[ENDING BALANCE],ROW()-ROW(PaymentSchedule[[#Headers],[BEGINNING BALANCE]])-1)),"")</f>
        <v>3188.9752906615936</v>
      </c>
      <c r="E367" s="14">
        <f>IF(PaymentSchedule[[#This Row],[PMT NO]]&lt;&gt;"",ScheduledPayment,"")</f>
        <v>648.59809656821528</v>
      </c>
      <c r="F367" s="25">
        <v>0</v>
      </c>
      <c r="G367"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7" s="14">
        <f>IF(PaymentSchedule[[#This Row],[PMT NO]]&lt;&gt;"",PaymentSchedule[[#This Row],[TOTAL PAYMENT]]-PaymentSchedule[[#This Row],[INTEREST]],"")</f>
        <v>630.66011055824379</v>
      </c>
      <c r="I367" s="14">
        <f>IF(PaymentSchedule[[#This Row],[PMT NO]]&lt;&gt;"",PaymentSchedule[[#This Row],[BEGINNING BALANCE]]*(InterestRate/PaymentsPerYear),"")</f>
        <v>17.937986009971468</v>
      </c>
      <c r="J367" s="14">
        <f>IF(PaymentSchedule[[#This Row],[PMT NO]]&lt;&gt;"",IF(PaymentSchedule[[#This Row],[SCHEDULED PAYMENT]]+PaymentSchedule[[#This Row],[EXTRA PAYMENT]]&lt;=PaymentSchedule[[#This Row],[BEGINNING BALANCE]],PaymentSchedule[[#This Row],[BEGINNING BALANCE]]-PaymentSchedule[[#This Row],[PRINCIPAL]],0),"")</f>
        <v>2558.31518010335</v>
      </c>
      <c r="K367" s="14">
        <f>IF(PaymentSchedule[[#This Row],[PMT NO]]&lt;&gt;"",SUM(INDEX(PaymentSchedule[INTEREST],1,1):PaymentSchedule[[#This Row],[INTEREST]]),"")</f>
        <v>133459.23755838809</v>
      </c>
    </row>
    <row r="368" spans="2:11" x14ac:dyDescent="0.2">
      <c r="B368" s="12">
        <f>IF(LoanIsGood,IF(ROW()-ROW(PaymentSchedule[[#Headers],[PMT NO]])&gt;ScheduledNumberOfPayments,"",ROW()-ROW(PaymentSchedule[[#Headers],[PMT NO]])),"")</f>
        <v>357</v>
      </c>
      <c r="C368" s="13">
        <f>IF(PaymentSchedule[[#This Row],[PMT NO]]&lt;&gt;"",EOMONTH(LoanStartDate,ROW(PaymentSchedule[[#This Row],[PMT NO]])-ROW(PaymentSchedule[[#Headers],[PMT NO]])-2)+DAY(LoanStartDate),"")</f>
        <v>54796</v>
      </c>
      <c r="D368" s="14">
        <f>IF(PaymentSchedule[[#This Row],[PMT NO]]&lt;&gt;"",IF(ROW()-ROW(PaymentSchedule[[#Headers],[BEGINNING BALANCE]])=1,LoanAmount,INDEX(PaymentSchedule[ENDING BALANCE],ROW()-ROW(PaymentSchedule[[#Headers],[BEGINNING BALANCE]])-1)),"")</f>
        <v>2558.31518010335</v>
      </c>
      <c r="E368" s="14">
        <f>IF(PaymentSchedule[[#This Row],[PMT NO]]&lt;&gt;"",ScheduledPayment,"")</f>
        <v>648.59809656821528</v>
      </c>
      <c r="F368" s="25">
        <v>0</v>
      </c>
      <c r="G368"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8" s="14">
        <f>IF(PaymentSchedule[[#This Row],[PMT NO]]&lt;&gt;"",PaymentSchedule[[#This Row],[TOTAL PAYMENT]]-PaymentSchedule[[#This Row],[INTEREST]],"")</f>
        <v>634.20757368013392</v>
      </c>
      <c r="I368" s="14">
        <f>IF(PaymentSchedule[[#This Row],[PMT NO]]&lt;&gt;"",PaymentSchedule[[#This Row],[BEGINNING BALANCE]]*(InterestRate/PaymentsPerYear),"")</f>
        <v>14.390522888081346</v>
      </c>
      <c r="J368" s="14">
        <f>IF(PaymentSchedule[[#This Row],[PMT NO]]&lt;&gt;"",IF(PaymentSchedule[[#This Row],[SCHEDULED PAYMENT]]+PaymentSchedule[[#This Row],[EXTRA PAYMENT]]&lt;=PaymentSchedule[[#This Row],[BEGINNING BALANCE]],PaymentSchedule[[#This Row],[BEGINNING BALANCE]]-PaymentSchedule[[#This Row],[PRINCIPAL]],0),"")</f>
        <v>1924.1076064232161</v>
      </c>
      <c r="K368" s="14">
        <f>IF(PaymentSchedule[[#This Row],[PMT NO]]&lt;&gt;"",SUM(INDEX(PaymentSchedule[INTEREST],1,1):PaymentSchedule[[#This Row],[INTEREST]]),"")</f>
        <v>133473.62808127617</v>
      </c>
    </row>
    <row r="369" spans="2:11" x14ac:dyDescent="0.2">
      <c r="B369" s="12">
        <f>IF(LoanIsGood,IF(ROW()-ROW(PaymentSchedule[[#Headers],[PMT NO]])&gt;ScheduledNumberOfPayments,"",ROW()-ROW(PaymentSchedule[[#Headers],[PMT NO]])),"")</f>
        <v>358</v>
      </c>
      <c r="C369" s="13">
        <f>IF(PaymentSchedule[[#This Row],[PMT NO]]&lt;&gt;"",EOMONTH(LoanStartDate,ROW(PaymentSchedule[[#This Row],[PMT NO]])-ROW(PaymentSchedule[[#Headers],[PMT NO]])-2)+DAY(LoanStartDate),"")</f>
        <v>54827</v>
      </c>
      <c r="D369" s="14">
        <f>IF(PaymentSchedule[[#This Row],[PMT NO]]&lt;&gt;"",IF(ROW()-ROW(PaymentSchedule[[#Headers],[BEGINNING BALANCE]])=1,LoanAmount,INDEX(PaymentSchedule[ENDING BALANCE],ROW()-ROW(PaymentSchedule[[#Headers],[BEGINNING BALANCE]])-1)),"")</f>
        <v>1924.1076064232161</v>
      </c>
      <c r="E369" s="14">
        <f>IF(PaymentSchedule[[#This Row],[PMT NO]]&lt;&gt;"",ScheduledPayment,"")</f>
        <v>648.59809656821528</v>
      </c>
      <c r="F369" s="25">
        <v>0</v>
      </c>
      <c r="G369"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69" s="14">
        <f>IF(PaymentSchedule[[#This Row],[PMT NO]]&lt;&gt;"",PaymentSchedule[[#This Row],[TOTAL PAYMENT]]-PaymentSchedule[[#This Row],[INTEREST]],"")</f>
        <v>637.77499128208467</v>
      </c>
      <c r="I369" s="14">
        <f>IF(PaymentSchedule[[#This Row],[PMT NO]]&lt;&gt;"",PaymentSchedule[[#This Row],[BEGINNING BALANCE]]*(InterestRate/PaymentsPerYear),"")</f>
        <v>10.823105286130591</v>
      </c>
      <c r="J369" s="14">
        <f>IF(PaymentSchedule[[#This Row],[PMT NO]]&lt;&gt;"",IF(PaymentSchedule[[#This Row],[SCHEDULED PAYMENT]]+PaymentSchedule[[#This Row],[EXTRA PAYMENT]]&lt;=PaymentSchedule[[#This Row],[BEGINNING BALANCE]],PaymentSchedule[[#This Row],[BEGINNING BALANCE]]-PaymentSchedule[[#This Row],[PRINCIPAL]],0),"")</f>
        <v>1286.3326151411316</v>
      </c>
      <c r="K369" s="14">
        <f>IF(PaymentSchedule[[#This Row],[PMT NO]]&lt;&gt;"",SUM(INDEX(PaymentSchedule[INTEREST],1,1):PaymentSchedule[[#This Row],[INTEREST]]),"")</f>
        <v>133484.45118656231</v>
      </c>
    </row>
    <row r="370" spans="2:11" x14ac:dyDescent="0.2">
      <c r="B370" s="12">
        <f>IF(LoanIsGood,IF(ROW()-ROW(PaymentSchedule[[#Headers],[PMT NO]])&gt;ScheduledNumberOfPayments,"",ROW()-ROW(PaymentSchedule[[#Headers],[PMT NO]])),"")</f>
        <v>359</v>
      </c>
      <c r="C370" s="13">
        <f>IF(PaymentSchedule[[#This Row],[PMT NO]]&lt;&gt;"",EOMONTH(LoanStartDate,ROW(PaymentSchedule[[#This Row],[PMT NO]])-ROW(PaymentSchedule[[#Headers],[PMT NO]])-2)+DAY(LoanStartDate),"")</f>
        <v>54855</v>
      </c>
      <c r="D370" s="14">
        <f>IF(PaymentSchedule[[#This Row],[PMT NO]]&lt;&gt;"",IF(ROW()-ROW(PaymentSchedule[[#Headers],[BEGINNING BALANCE]])=1,LoanAmount,INDEX(PaymentSchedule[ENDING BALANCE],ROW()-ROW(PaymentSchedule[[#Headers],[BEGINNING BALANCE]])-1)),"")</f>
        <v>1286.3326151411316</v>
      </c>
      <c r="E370" s="14">
        <f>IF(PaymentSchedule[[#This Row],[PMT NO]]&lt;&gt;"",ScheduledPayment,"")</f>
        <v>648.59809656821528</v>
      </c>
      <c r="F370" s="25">
        <v>0</v>
      </c>
      <c r="G370"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648.59809656821528</v>
      </c>
      <c r="H370" s="14">
        <f>IF(PaymentSchedule[[#This Row],[PMT NO]]&lt;&gt;"",PaymentSchedule[[#This Row],[TOTAL PAYMENT]]-PaymentSchedule[[#This Row],[INTEREST]],"")</f>
        <v>641.36247560804645</v>
      </c>
      <c r="I370" s="14">
        <f>IF(PaymentSchedule[[#This Row],[PMT NO]]&lt;&gt;"",PaymentSchedule[[#This Row],[BEGINNING BALANCE]]*(InterestRate/PaymentsPerYear),"")</f>
        <v>7.2356209601688661</v>
      </c>
      <c r="J370" s="14">
        <f>IF(PaymentSchedule[[#This Row],[PMT NO]]&lt;&gt;"",IF(PaymentSchedule[[#This Row],[SCHEDULED PAYMENT]]+PaymentSchedule[[#This Row],[EXTRA PAYMENT]]&lt;=PaymentSchedule[[#This Row],[BEGINNING BALANCE]],PaymentSchedule[[#This Row],[BEGINNING BALANCE]]-PaymentSchedule[[#This Row],[PRINCIPAL]],0),"")</f>
        <v>644.9701395330851</v>
      </c>
      <c r="K370" s="14">
        <f>IF(PaymentSchedule[[#This Row],[PMT NO]]&lt;&gt;"",SUM(INDEX(PaymentSchedule[INTEREST],1,1):PaymentSchedule[[#This Row],[INTEREST]]),"")</f>
        <v>133491.68680752246</v>
      </c>
    </row>
    <row r="371" spans="2:11" x14ac:dyDescent="0.2">
      <c r="B371" s="12">
        <f>IF(LoanIsGood,IF(ROW()-ROW(PaymentSchedule[[#Headers],[PMT NO]])&gt;ScheduledNumberOfPayments,"",ROW()-ROW(PaymentSchedule[[#Headers],[PMT NO]])),"")</f>
        <v>360</v>
      </c>
      <c r="C371" s="13">
        <f>IF(PaymentSchedule[[#This Row],[PMT NO]]&lt;&gt;"",EOMONTH(LoanStartDate,ROW(PaymentSchedule[[#This Row],[PMT NO]])-ROW(PaymentSchedule[[#Headers],[PMT NO]])-2)+DAY(LoanStartDate),"")</f>
        <v>54886</v>
      </c>
      <c r="D371" s="14">
        <f>IF(PaymentSchedule[[#This Row],[PMT NO]]&lt;&gt;"",IF(ROW()-ROW(PaymentSchedule[[#Headers],[BEGINNING BALANCE]])=1,LoanAmount,INDEX(PaymentSchedule[ENDING BALANCE],ROW()-ROW(PaymentSchedule[[#Headers],[BEGINNING BALANCE]])-1)),"")</f>
        <v>644.9701395330851</v>
      </c>
      <c r="E371" s="14">
        <f>IF(PaymentSchedule[[#This Row],[PMT NO]]&lt;&gt;"",ScheduledPayment,"")</f>
        <v>648.59809656821528</v>
      </c>
      <c r="F371" s="25">
        <v>0</v>
      </c>
      <c r="G371" s="14">
        <f>IF(PaymentSchedule[[#This Row],[PMT NO]]&lt;&gt;"",IF(PaymentSchedule[[#This Row],[SCHEDULED PAYMENT]]+PaymentSchedule[[#This Row],[EXTRA PAYMENT]]&lt;=PaymentSchedule[[#This Row],[BEGINNING BALANCE]],PaymentSchedule[[#This Row],[SCHEDULED PAYMENT]]+PaymentSchedule[[#This Row],[EXTRA PAYMENT]],PaymentSchedule[[#This Row],[BEGINNING BALANCE]]),"")</f>
        <v>644.9701395330851</v>
      </c>
      <c r="H371" s="14">
        <f>IF(PaymentSchedule[[#This Row],[PMT NO]]&lt;&gt;"",PaymentSchedule[[#This Row],[TOTAL PAYMENT]]-PaymentSchedule[[#This Row],[INTEREST]],"")</f>
        <v>641.34218249821151</v>
      </c>
      <c r="I371" s="14">
        <f>IF(PaymentSchedule[[#This Row],[PMT NO]]&lt;&gt;"",PaymentSchedule[[#This Row],[BEGINNING BALANCE]]*(InterestRate/PaymentsPerYear),"")</f>
        <v>3.6279570348736043</v>
      </c>
      <c r="J371" s="14">
        <f>IF(PaymentSchedule[[#This Row],[PMT NO]]&lt;&gt;"",IF(PaymentSchedule[[#This Row],[SCHEDULED PAYMENT]]+PaymentSchedule[[#This Row],[EXTRA PAYMENT]]&lt;=PaymentSchedule[[#This Row],[BEGINNING BALANCE]],PaymentSchedule[[#This Row],[BEGINNING BALANCE]]-PaymentSchedule[[#This Row],[PRINCIPAL]],0),"")</f>
        <v>0</v>
      </c>
      <c r="K371" s="14">
        <f>IF(PaymentSchedule[[#This Row],[PMT NO]]&lt;&gt;"",SUM(INDEX(PaymentSchedule[INTEREST],1,1):PaymentSchedule[[#This Row],[INTEREST]]),"")</f>
        <v>133495.31476455735</v>
      </c>
    </row>
  </sheetData>
  <sheetProtection sheet="1" objects="1" scenarios="1"/>
  <mergeCells count="17">
    <mergeCell ref="C9:D9"/>
    <mergeCell ref="G3:H3"/>
    <mergeCell ref="G4:H4"/>
    <mergeCell ref="G5:H5"/>
    <mergeCell ref="G6:H6"/>
    <mergeCell ref="G7:H7"/>
    <mergeCell ref="H9:I9"/>
    <mergeCell ref="C3:D3"/>
    <mergeCell ref="C4:D4"/>
    <mergeCell ref="C5:D5"/>
    <mergeCell ref="C6:D6"/>
    <mergeCell ref="C7:D7"/>
    <mergeCell ref="K3:L3"/>
    <mergeCell ref="K4:L4"/>
    <mergeCell ref="K5:L5"/>
    <mergeCell ref="K6:L6"/>
    <mergeCell ref="K7:L7"/>
  </mergeCells>
  <conditionalFormatting sqref="B12:K371">
    <cfRule type="expression" dxfId="12" priority="1">
      <formula>($B12="")+(($D12=0)*($F12=0))</formula>
    </cfRule>
  </conditionalFormatting>
  <dataValidations count="26">
    <dataValidation allowBlank="1" showInputMessage="1" showErrorMessage="1" prompt="Enter Loan Amount in this cell" sqref="E3" xr:uid="{00000000-0002-0000-0000-000000000000}"/>
    <dataValidation allowBlank="1" showInputMessage="1" showErrorMessage="1" prompt="Enter interest rate to be paid annually in this cell" sqref="E4" xr:uid="{00000000-0002-0000-0000-000001000000}"/>
    <dataValidation allowBlank="1" showInputMessage="1" showErrorMessage="1" prompt="Enter loan period in years in this cell" sqref="E5" xr:uid="{00000000-0002-0000-0000-000002000000}"/>
    <dataValidation allowBlank="1" showInputMessage="1" showErrorMessage="1" prompt="Enter the number of payments to be made in a year in this cell" sqref="E6" xr:uid="{00000000-0002-0000-0000-000003000000}"/>
    <dataValidation allowBlank="1" showInputMessage="1" showErrorMessage="1" prompt="Enter the start date of loan in this cell" sqref="E7" xr:uid="{00000000-0002-0000-0000-000004000000}"/>
    <dataValidation allowBlank="1" showInputMessage="1" showErrorMessage="1" prompt="Enter the amount of extra payment in this cell" sqref="E9" xr:uid="{00000000-0002-0000-0000-000005000000}"/>
    <dataValidation allowBlank="1" showInputMessage="1" showErrorMessage="1" prompt="Automatically calculated total interest" sqref="I7" xr:uid="{00000000-0002-0000-0000-000006000000}"/>
    <dataValidation allowBlank="1" showInputMessage="1" showErrorMessage="1" prompt="Automatically updated scheduled payment amount" sqref="I3" xr:uid="{00000000-0002-0000-0000-000007000000}"/>
    <dataValidation allowBlank="1" showInputMessage="1" showErrorMessage="1" prompt="Automatically updated scheduled number of payments" sqref="I4" xr:uid="{00000000-0002-0000-0000-000008000000}"/>
    <dataValidation allowBlank="1" showInputMessage="1" showErrorMessage="1" prompt="Automatically updated actual number of payments" sqref="I5" xr:uid="{00000000-0002-0000-0000-000009000000}"/>
    <dataValidation allowBlank="1" showInputMessage="1" showErrorMessage="1" prompt="This workbook produces a loan amortization schedule that calculates total interest and total payments &amp; includes the option for extra payments" sqref="A1" xr:uid="{00000000-0002-0000-0000-00000A000000}"/>
    <dataValidation allowBlank="1" showInputMessage="1" showErrorMessage="1" prompt="Enter loan values in cells E3 to E7 and E9. Description of each loan value is in column C. Payment Schedule table starting in cell B11 will automatically update" sqref="C2" xr:uid="{00000000-0002-0000-0000-00000B000000}"/>
    <dataValidation allowBlank="1" showInputMessage="1" showErrorMessage="1" prompt="Loan Summary fields from I3 to I7 are automatically adjusted based on the values entered. Enter the Lender's name in I9" sqref="G2" xr:uid="{00000000-0002-0000-0000-00000C000000}"/>
    <dataValidation allowBlank="1" showInputMessage="1" showErrorMessage="1" prompt="Worksheet title is in this cell. Enter loan values in cells E3 to E7 &amp; extra payments in cell E9, loan summary in column I &amp; Payment Schedule table will automatically update" sqref="B1" xr:uid="{00000000-0002-0000-0000-00000D000000}"/>
    <dataValidation allowBlank="1" showInputMessage="1" showErrorMessage="1" prompt="Automatically updated total early payments" sqref="I6" xr:uid="{00000000-0002-0000-0000-00000E000000}"/>
    <dataValidation allowBlank="1" showInputMessage="1" showErrorMessage="1" prompt="Payment number is automatically updated in this column" sqref="B11" xr:uid="{00000000-0002-0000-0000-00000F000000}"/>
    <dataValidation allowBlank="1" showInputMessage="1" showErrorMessage="1" prompt="Payment date is automatically updated in this column" sqref="C11" xr:uid="{00000000-0002-0000-0000-000010000000}"/>
    <dataValidation allowBlank="1" showInputMessage="1" showErrorMessage="1" prompt="Beginning balance is automatically updated in this column" sqref="D11" xr:uid="{00000000-0002-0000-0000-000011000000}"/>
    <dataValidation allowBlank="1" showInputMessage="1" showErrorMessage="1" prompt="Scheduled payment is automatically updated in this column" sqref="E11" xr:uid="{00000000-0002-0000-0000-000012000000}"/>
    <dataValidation allowBlank="1" showInputMessage="1" showErrorMessage="1" prompt="Extra payment is automatically updated in this column" sqref="F11" xr:uid="{00000000-0002-0000-0000-000013000000}"/>
    <dataValidation allowBlank="1" showInputMessage="1" showErrorMessage="1" prompt="Total payment is automatically updated in this column" sqref="G11" xr:uid="{00000000-0002-0000-0000-000014000000}"/>
    <dataValidation allowBlank="1" showInputMessage="1" showErrorMessage="1" prompt="Principal is automatically updated in this column" sqref="H11" xr:uid="{00000000-0002-0000-0000-000015000000}"/>
    <dataValidation allowBlank="1" showInputMessage="1" showErrorMessage="1" prompt="Interest is automatically updated in this column" sqref="I11" xr:uid="{00000000-0002-0000-0000-000016000000}"/>
    <dataValidation allowBlank="1" showInputMessage="1" showErrorMessage="1" prompt="Ending balance is automatically updated in this column" sqref="J11" xr:uid="{00000000-0002-0000-0000-000017000000}"/>
    <dataValidation allowBlank="1" showInputMessage="1" showErrorMessage="1" prompt="Cumulative interest is automatically updated in this column" sqref="K11" xr:uid="{00000000-0002-0000-0000-000018000000}"/>
    <dataValidation allowBlank="1" showInputMessage="1" showErrorMessage="1" prompt="Enter the name of the lender in this cell" sqref="H9:I9" xr:uid="{00000000-0002-0000-0000-000019000000}"/>
  </dataValidations>
  <printOptions horizontalCentered="1"/>
  <pageMargins left="0.4" right="0.4" top="0.4" bottom="0.5" header="0.3" footer="0.3"/>
  <pageSetup scale="79" fitToHeight="0" orientation="landscape" r:id="rId1"/>
  <headerFooter differentFirst="1">
    <oddFooter>Page &amp;P of &amp;N</oddFooter>
  </headerFooter>
  <ignoredErrors>
    <ignoredError sqref="F12:F371"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Breadown of payment</vt:lpstr>
      <vt:lpstr>Loan Schedule</vt:lpstr>
      <vt:lpstr>ColumnTitle1</vt:lpstr>
      <vt:lpstr>End_Bal</vt:lpstr>
      <vt:lpstr>ExtraPayments</vt:lpstr>
      <vt:lpstr>InterestRate</vt:lpstr>
      <vt:lpstr>LenderName</vt:lpstr>
      <vt:lpstr>LoanAmount</vt:lpstr>
      <vt:lpstr>LoanPeriod</vt:lpstr>
      <vt:lpstr>LoanStartDate</vt:lpstr>
      <vt:lpstr>PaymentsPerYear</vt:lpstr>
      <vt:lpstr>'Loan Schedule'!Print_Titles</vt:lpstr>
      <vt:lpstr>RowTitleRegion1..E9</vt:lpstr>
      <vt:lpstr>RowTitleRegion2..I7</vt:lpstr>
      <vt:lpstr>RowTitleRegion3..E9</vt:lpstr>
      <vt:lpstr>RowTitleRegion4..H9</vt:lpstr>
      <vt:lpstr>ScheduledNumberOfPayments</vt:lpstr>
      <vt:lpstr>ScheduledPayment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Windows User</cp:lastModifiedBy>
  <dcterms:created xsi:type="dcterms:W3CDTF">2016-12-02T10:43:28Z</dcterms:created>
  <dcterms:modified xsi:type="dcterms:W3CDTF">2022-12-30T17:07:18Z</dcterms:modified>
  <cp:version/>
</cp:coreProperties>
</file>